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filterPrivacy="1"/>
  <xr:revisionPtr revIDLastSave="0" documentId="8_{BC0E4684-D958-43BE-A732-530C6A5EF45F}" xr6:coauthVersionLast="41" xr6:coauthVersionMax="41" xr10:uidLastSave="{00000000-0000-0000-0000-000000000000}"/>
  <bookViews>
    <workbookView xWindow="-2292" yWindow="-17388" windowWidth="30936" windowHeight="16896" xr2:uid="{00000000-000D-0000-FFFF-FFFF00000000}"/>
  </bookViews>
  <sheets>
    <sheet name="Safety net and levy" sheetId="16"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9" i="16" l="1"/>
  <c r="B39" i="16"/>
  <c r="D37" i="16"/>
  <c r="C36" i="16"/>
  <c r="C34" i="16"/>
  <c r="D34" i="16"/>
  <c r="D21" i="16"/>
  <c r="D20" i="16"/>
  <c r="B32" i="16"/>
  <c r="B33" i="16" s="1"/>
  <c r="F20" i="16"/>
  <c r="E20" i="16"/>
  <c r="E21" i="16" s="1"/>
  <c r="G20" i="16"/>
  <c r="C12" i="16" l="1"/>
  <c r="G21" i="16" l="1"/>
  <c r="F21" i="16"/>
  <c r="C20" i="16"/>
  <c r="C21" i="16" s="1"/>
  <c r="B20" i="16"/>
  <c r="C5" i="16"/>
  <c r="B21" i="16" l="1"/>
  <c r="B22" i="16"/>
  <c r="C6" i="16"/>
  <c r="B24" i="16" l="1"/>
  <c r="B26" i="16" s="1"/>
  <c r="G22" i="16"/>
  <c r="G24" i="16" s="1"/>
  <c r="G25" i="16" s="1"/>
  <c r="C7" i="16"/>
  <c r="C8" i="16" s="1"/>
  <c r="C32" i="16" s="1"/>
  <c r="E22" i="16"/>
  <c r="E24" i="16" s="1"/>
  <c r="F25" i="16" s="1"/>
  <c r="F22" i="16"/>
  <c r="F24" i="16" s="1"/>
  <c r="F26" i="16" s="1"/>
  <c r="D22" i="16"/>
  <c r="D24" i="16" s="1"/>
  <c r="D25" i="16" s="1"/>
  <c r="C22" i="16"/>
  <c r="C24" i="16" s="1"/>
  <c r="C26" i="16" s="1"/>
  <c r="B36" i="16" l="1"/>
  <c r="D32" i="16"/>
  <c r="C39" i="16"/>
  <c r="C43" i="16" s="1"/>
  <c r="D43" i="16"/>
  <c r="B34" i="16"/>
  <c r="B31" i="16"/>
  <c r="B25" i="16"/>
  <c r="G26" i="16"/>
  <c r="E25" i="16"/>
  <c r="E26" i="16"/>
  <c r="D31" i="16"/>
  <c r="D26" i="16"/>
  <c r="C25" i="16"/>
  <c r="B35" i="16" l="1"/>
  <c r="B41" i="16"/>
  <c r="B42" i="16" s="1"/>
  <c r="B44" i="16" s="1"/>
  <c r="B40" i="16"/>
  <c r="B43" i="16"/>
  <c r="C40" i="16"/>
  <c r="D41" i="16"/>
  <c r="D42" i="16" s="1"/>
  <c r="D44" i="16" s="1"/>
  <c r="D40" i="16"/>
  <c r="D33" i="16"/>
  <c r="D35" i="16" s="1"/>
  <c r="D36" i="16"/>
  <c r="C31" i="16"/>
  <c r="C41" i="16" s="1"/>
  <c r="C42" i="16" s="1"/>
  <c r="C44" i="16" s="1"/>
  <c r="B37" i="16" l="1"/>
  <c r="B45" i="16" s="1"/>
  <c r="D45" i="16"/>
  <c r="C33" i="16"/>
  <c r="C35" i="16" s="1"/>
  <c r="C37" i="16" s="1"/>
  <c r="C45" i="1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tc={74FDD8C2-21D1-4869-A888-1EF933D21BB7}</author>
    <author>tc={5E6E8890-C6A0-4181-9221-375B9F3D5F66}</author>
  </authors>
  <commentList>
    <comment ref="O39" authorId="0" shapeId="0" xr:uid="{74FDD8C2-21D1-4869-A888-1EF933D21BB7}">
      <text>
        <t>[Threaded comment]
Your version of Excel allows you to read this threaded comment; however, any edits to it will get removed if the file is opened in a newer version of Excel. Learn more: https://go.microsoft.com/fwlink/?linkid=870924
Comment:
    This isn't right because need to account for forecasted growth before making the estimate.</t>
      </text>
    </comment>
    <comment ref="P40" authorId="1" shapeId="0" xr:uid="{5E6E8890-C6A0-4181-9221-375B9F3D5F66}">
      <text>
        <t>[Threaded comment]
Your version of Excel allows you to read this threaded comment; however, any edits to it will get removed if the file is opened in a newer version of Excel. Learn more: https://go.microsoft.com/fwlink/?linkid=870924
Comment:
    Need IF function</t>
      </text>
    </comment>
  </commentList>
</comments>
</file>

<file path=xl/sharedStrings.xml><?xml version="1.0" encoding="utf-8"?>
<sst xmlns="http://schemas.openxmlformats.org/spreadsheetml/2006/main" count="50" uniqueCount="49">
  <si>
    <t>System set-up</t>
  </si>
  <si>
    <t>Parameters</t>
  </si>
  <si>
    <t>Baseline figures</t>
  </si>
  <si>
    <r>
      <t>Rateable Value (RV)</t>
    </r>
    <r>
      <rPr>
        <sz val="14"/>
        <color theme="1"/>
        <rFont val="Calibri"/>
        <family val="2"/>
        <scheme val="minor"/>
      </rPr>
      <t xml:space="preserve">
(RV data by the VOA)
</t>
    </r>
    <r>
      <rPr>
        <b/>
        <sz val="14"/>
        <color theme="1"/>
        <rFont val="Calibri"/>
        <family val="2"/>
        <scheme val="minor"/>
      </rPr>
      <t xml:space="preserve">
</t>
    </r>
  </si>
  <si>
    <t>Multiplier</t>
  </si>
  <si>
    <r>
      <t xml:space="preserve">Adjustment factor </t>
    </r>
    <r>
      <rPr>
        <sz val="14"/>
        <color theme="1"/>
        <rFont val="Calibri"/>
        <family val="2"/>
        <scheme val="minor"/>
      </rPr>
      <t>(NRP/GRP)</t>
    </r>
  </si>
  <si>
    <r>
      <t xml:space="preserve">Baseline Funding Level (BFL)
</t>
    </r>
    <r>
      <rPr>
        <sz val="14"/>
        <color theme="1"/>
        <rFont val="Calibri"/>
        <family val="2"/>
        <scheme val="minor"/>
      </rPr>
      <t>(Informed by the needs funding formula)</t>
    </r>
  </si>
  <si>
    <t>Local share</t>
  </si>
  <si>
    <t>Central share</t>
  </si>
  <si>
    <t xml:space="preserve">Safety net threshold </t>
  </si>
  <si>
    <t>Levy on growth</t>
  </si>
  <si>
    <t>Table 2: NNDR reporting in Years 1-3</t>
  </si>
  <si>
    <t xml:space="preserve">Year 1: NNDR1
</t>
  </si>
  <si>
    <t xml:space="preserve">Year 1: NNDR3
</t>
  </si>
  <si>
    <t xml:space="preserve">Year 2: NNDR1
</t>
  </si>
  <si>
    <t xml:space="preserve">Year 2: NNDR3
</t>
  </si>
  <si>
    <t xml:space="preserve">Year 3: NNDR1
</t>
  </si>
  <si>
    <t xml:space="preserve">Year 3: NNDR3
</t>
  </si>
  <si>
    <t>RV</t>
  </si>
  <si>
    <t>GRP</t>
  </si>
  <si>
    <t>NRP</t>
  </si>
  <si>
    <t>Non-domestic rating income</t>
  </si>
  <si>
    <t>Central Share 25%</t>
  </si>
  <si>
    <t>Local Share 50%</t>
  </si>
  <si>
    <t>Top-ups/tariffs, levy and safety net payments as per NNDR1</t>
  </si>
  <si>
    <t xml:space="preserve">Year 1
</t>
  </si>
  <si>
    <t xml:space="preserve">Year 2
</t>
  </si>
  <si>
    <t xml:space="preserve">Year 3
</t>
  </si>
  <si>
    <r>
      <rPr>
        <b/>
        <sz val="14"/>
        <color theme="1"/>
        <rFont val="Calibri"/>
        <family val="2"/>
        <scheme val="minor"/>
      </rPr>
      <t>Forecast Stage 2 'growth'</t>
    </r>
    <r>
      <rPr>
        <sz val="14"/>
        <color theme="1"/>
        <rFont val="Calibri"/>
        <family val="2"/>
        <scheme val="minor"/>
      </rPr>
      <t xml:space="preserve">
(NNDR1 GRP - System set-up GRP) * Adjustment Factor * 50%  Local Share  </t>
    </r>
  </si>
  <si>
    <r>
      <t xml:space="preserve">Forecast total top-up or tariff*
</t>
    </r>
    <r>
      <rPr>
        <sz val="14"/>
        <color theme="1"/>
        <rFont val="Calibri"/>
        <family val="2"/>
        <scheme val="minor"/>
      </rPr>
      <t>Stage 1 'need' + Stage 2 'growth' + Stage 2 'growth reconciliation'</t>
    </r>
  </si>
  <si>
    <t>Local Share 50% (NNDR1)</t>
  </si>
  <si>
    <t>Forecast total retained income</t>
  </si>
  <si>
    <t>Levy payment forecast</t>
  </si>
  <si>
    <t>Safety net 'on account' estimate</t>
  </si>
  <si>
    <t>Top-ups/tariffs, levy and safety net payments as per NNDR3</t>
  </si>
  <si>
    <t>Stage 2 growth actual</t>
  </si>
  <si>
    <t>Top-up/tariff adjustment (as per growth actual)</t>
  </si>
  <si>
    <t>Actual total top-up or tariff</t>
  </si>
  <si>
    <t>Actual total retained income</t>
  </si>
  <si>
    <t>Actual levy payment</t>
  </si>
  <si>
    <t>Actual safety net payment</t>
  </si>
  <si>
    <t>Safety net payment reconciliation</t>
  </si>
  <si>
    <r>
      <t xml:space="preserve">Net Rates Paybale (NRP)
</t>
    </r>
    <r>
      <rPr>
        <sz val="14"/>
        <color theme="1"/>
        <rFont val="Calibri"/>
        <family val="2"/>
        <scheme val="minor"/>
      </rPr>
      <t>(GRP-reliefs)</t>
    </r>
  </si>
  <si>
    <t>(less) Accounting adjustments, disregarded amounts, etc.</t>
  </si>
  <si>
    <t>Reliefs</t>
  </si>
  <si>
    <t>(less) Reliefs @ 6% of GRP</t>
  </si>
  <si>
    <t>Payments to reconcile forecasted growth and safety net payments will be made once NNDR3 data for the year to which growth relates to becomes available. In practice, this means that growth and safety net payments for Year 1 would be reconciled in Year 3 of the new system, reconciliations for Year 2 would be made in Year 4, and so forth.</t>
  </si>
  <si>
    <r>
      <t xml:space="preserve">GRP Growth Baseline
</t>
    </r>
    <r>
      <rPr>
        <sz val="14"/>
        <color theme="1"/>
        <rFont val="Calibri"/>
        <family val="2"/>
        <scheme val="minor"/>
      </rPr>
      <t>(RV*Multiplier)</t>
    </r>
  </si>
  <si>
    <r>
      <rPr>
        <b/>
        <sz val="14"/>
        <color theme="1"/>
        <rFont val="Calibri"/>
        <family val="2"/>
        <scheme val="minor"/>
      </rPr>
      <t xml:space="preserve">Stage 1 'top up and tariff' 
</t>
    </r>
    <r>
      <rPr>
        <sz val="14"/>
        <color theme="1"/>
        <rFont val="Calibri"/>
        <family val="2"/>
        <scheme val="minor"/>
      </rPr>
      <t xml:space="preserve">
(BFL - Year 1 NNDR1 local share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</si>
</sst>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4"/>
      <color theme="1"/>
      <name val="Calibri"/>
      <family val="2"/>
      <scheme val="minor"/>
    </font>
    <font>
      <sz val="14"/>
      <color theme="1"/>
      <name val="Calibri"/>
      <family val="2"/>
      <scheme val="minor"/>
    </font>
    <font>
      <i/>
      <sz val="14"/>
      <color theme="1"/>
      <name val="Calibri"/>
      <family val="2"/>
      <scheme val="minor"/>
    </font>
    <font>
      <b/>
      <sz val="16"/>
      <color theme="1"/>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36">
    <xf numFmtId="0" fontId="0" fillId="0" borderId="0" xfId="0"/>
    <xf numFmtId="3" fontId="0" fillId="0" borderId="0" xfId="0" applyNumberFormat="1"/>
    <xf numFmtId="0" fontId="2" fillId="0" borderId="0" xfId="0" applyFont="1"/>
    <xf numFmtId="3" fontId="2" fillId="0" borderId="0" xfId="0" applyNumberFormat="1" applyFont="1"/>
    <xf numFmtId="0" fontId="1" fillId="4" borderId="1" xfId="0" applyFont="1" applyFill="1" applyBorder="1"/>
    <xf numFmtId="0" fontId="2" fillId="4" borderId="1" xfId="0" applyFont="1" applyFill="1" applyBorder="1"/>
    <xf numFmtId="0" fontId="1" fillId="4" borderId="1" xfId="0" applyFont="1" applyFill="1" applyBorder="1" applyAlignment="1">
      <alignment horizontal="left" vertical="top" wrapText="1"/>
    </xf>
    <xf numFmtId="0" fontId="2" fillId="4" borderId="1" xfId="0" applyFont="1" applyFill="1" applyBorder="1" applyAlignment="1">
      <alignment horizontal="left" vertical="top" wrapText="1"/>
    </xf>
    <xf numFmtId="0" fontId="1" fillId="4" borderId="1" xfId="0" applyFont="1" applyFill="1" applyBorder="1" applyAlignment="1">
      <alignment vertical="top"/>
    </xf>
    <xf numFmtId="0" fontId="2" fillId="4" borderId="1" xfId="0" applyFont="1" applyFill="1" applyBorder="1" applyAlignment="1">
      <alignment horizontal="left"/>
    </xf>
    <xf numFmtId="0" fontId="1" fillId="2" borderId="1" xfId="0" applyFont="1" applyFill="1" applyBorder="1" applyAlignment="1">
      <alignment horizontal="center" vertical="center" wrapText="1"/>
    </xf>
    <xf numFmtId="3" fontId="2" fillId="3" borderId="1" xfId="0" applyNumberFormat="1" applyFont="1" applyFill="1" applyBorder="1" applyAlignment="1">
      <alignment horizontal="center" vertical="center"/>
    </xf>
    <xf numFmtId="0" fontId="1" fillId="4" borderId="1" xfId="0" applyFont="1" applyFill="1" applyBorder="1" applyAlignment="1">
      <alignment vertical="top" wrapText="1"/>
    </xf>
    <xf numFmtId="0" fontId="2" fillId="3" borderId="1" xfId="0" applyFont="1" applyFill="1" applyBorder="1" applyAlignment="1">
      <alignment horizontal="center" vertical="center"/>
    </xf>
    <xf numFmtId="0" fontId="2" fillId="2" borderId="1" xfId="0" applyFont="1" applyFill="1" applyBorder="1" applyAlignment="1">
      <alignment horizontal="center" vertical="center"/>
    </xf>
    <xf numFmtId="0" fontId="1" fillId="2" borderId="1" xfId="0" applyFont="1" applyFill="1" applyBorder="1" applyAlignment="1">
      <alignment horizontal="left" vertical="top" wrapText="1"/>
    </xf>
    <xf numFmtId="0" fontId="1" fillId="4" borderId="1" xfId="0" applyFont="1" applyFill="1" applyBorder="1" applyAlignment="1">
      <alignment vertical="center" wrapText="1"/>
    </xf>
    <xf numFmtId="0" fontId="2" fillId="0" borderId="0" xfId="0" applyFont="1" applyAlignment="1">
      <alignment horizontal="center" vertical="center"/>
    </xf>
    <xf numFmtId="0" fontId="4" fillId="4" borderId="1" xfId="0" applyFont="1" applyFill="1" applyBorder="1" applyAlignment="1">
      <alignment horizontal="left" vertical="top" wrapText="1"/>
    </xf>
    <xf numFmtId="2" fontId="2" fillId="0" borderId="0" xfId="0" applyNumberFormat="1" applyFont="1"/>
    <xf numFmtId="2" fontId="0" fillId="0" borderId="0" xfId="0" applyNumberFormat="1"/>
    <xf numFmtId="0" fontId="1" fillId="4" borderId="1" xfId="0" applyFont="1" applyFill="1" applyBorder="1" applyAlignment="1">
      <alignment horizontal="center"/>
    </xf>
    <xf numFmtId="3" fontId="2" fillId="2" borderId="1" xfId="0" applyNumberFormat="1" applyFont="1" applyFill="1" applyBorder="1" applyAlignment="1">
      <alignment horizontal="center" vertical="center"/>
    </xf>
    <xf numFmtId="0" fontId="1" fillId="4" borderId="1" xfId="0" applyFont="1" applyFill="1" applyBorder="1" applyAlignment="1">
      <alignment horizontal="center" vertical="center" wrapText="1"/>
    </xf>
    <xf numFmtId="3" fontId="1" fillId="2" borderId="1" xfId="0" applyNumberFormat="1" applyFont="1" applyFill="1" applyBorder="1" applyAlignment="1">
      <alignment horizontal="center" vertical="center"/>
    </xf>
    <xf numFmtId="0" fontId="2" fillId="4" borderId="1" xfId="0" applyFont="1" applyFill="1" applyBorder="1" applyAlignment="1">
      <alignment wrapText="1"/>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applyAlignment="1">
      <alignment horizontal="center"/>
    </xf>
    <xf numFmtId="0" fontId="3" fillId="0" borderId="2"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3" xfId="0" applyFont="1" applyFill="1" applyBorder="1" applyAlignment="1">
      <alignment horizontal="left" vertical="top" wrapText="1"/>
    </xf>
    <xf numFmtId="3" fontId="1" fillId="5" borderId="2" xfId="0" applyNumberFormat="1" applyFont="1" applyFill="1" applyBorder="1" applyAlignment="1">
      <alignment horizontal="center" vertical="center" wrapText="1"/>
    </xf>
    <xf numFmtId="3" fontId="1" fillId="5" borderId="4" xfId="0" applyNumberFormat="1" applyFont="1" applyFill="1" applyBorder="1" applyAlignment="1">
      <alignment horizontal="center" vertical="center" wrapText="1"/>
    </xf>
    <xf numFmtId="3" fontId="1" fillId="5" borderId="3"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O39" dT="2019-11-15T14:46:53.99" personId="{00000000-0000-0000-0000-000000000000}" id="{74FDD8C2-21D1-4869-A888-1EF933D21BB7}">
    <text>This isn't right because need to account for forecasted growth before making the estimate.</text>
  </threadedComment>
  <threadedComment ref="P40" dT="2019-11-15T14:17:46.22" personId="{00000000-0000-0000-0000-000000000000}" id="{5E6E8890-C6A0-4181-9221-375B9F3D5F66}">
    <text>Need IF function</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8A2BC-B58A-4FD1-A0FB-2CFA4108EECF}">
  <sheetPr>
    <pageSetUpPr fitToPage="1"/>
  </sheetPr>
  <dimension ref="A1:P45"/>
  <sheetViews>
    <sheetView tabSelected="1" topLeftCell="A9" zoomScale="120" zoomScaleNormal="120" workbookViewId="0">
      <selection activeCell="H12" sqref="H12"/>
    </sheetView>
  </sheetViews>
  <sheetFormatPr defaultRowHeight="18.5" x14ac:dyDescent="0.45"/>
  <cols>
    <col min="1" max="1" width="46" style="2" customWidth="1"/>
    <col min="2" max="3" width="18.54296875" style="2" customWidth="1"/>
    <col min="4" max="4" width="18.7265625" style="2" customWidth="1"/>
    <col min="5" max="5" width="19.54296875" style="2" customWidth="1"/>
    <col min="6" max="6" width="18" style="2" customWidth="1"/>
    <col min="7" max="7" width="19.453125" style="2" customWidth="1"/>
    <col min="8" max="8" width="24.453125" style="2" customWidth="1"/>
    <col min="9" max="9" width="16.81640625" style="2" customWidth="1"/>
    <col min="10" max="10" width="21.1796875" style="19" customWidth="1"/>
    <col min="11" max="11" width="20.81640625" style="2" customWidth="1"/>
    <col min="12" max="12" width="17.54296875" style="2" customWidth="1"/>
    <col min="13" max="13" width="18.453125" style="2" customWidth="1"/>
    <col min="14" max="14" width="19.453125" customWidth="1"/>
    <col min="15" max="15" width="15.7265625" customWidth="1"/>
    <col min="16" max="16" width="26.453125" customWidth="1"/>
  </cols>
  <sheetData>
    <row r="1" spans="1:14" x14ac:dyDescent="0.45">
      <c r="A1" s="29" t="s">
        <v>0</v>
      </c>
      <c r="B1" s="29"/>
      <c r="C1" s="29"/>
    </row>
    <row r="2" spans="1:14" ht="41.5" customHeight="1" x14ac:dyDescent="0.45">
      <c r="A2" s="16"/>
      <c r="B2" s="23" t="s">
        <v>1</v>
      </c>
      <c r="C2" s="23" t="s">
        <v>2</v>
      </c>
    </row>
    <row r="3" spans="1:14" ht="40" customHeight="1" x14ac:dyDescent="0.45">
      <c r="A3" s="15" t="s">
        <v>3</v>
      </c>
      <c r="B3" s="10"/>
      <c r="C3" s="22">
        <v>130000000</v>
      </c>
      <c r="J3" s="2"/>
      <c r="N3" s="2"/>
    </row>
    <row r="4" spans="1:14" x14ac:dyDescent="0.45">
      <c r="A4" s="15" t="s">
        <v>4</v>
      </c>
      <c r="B4" s="10">
        <v>0.5</v>
      </c>
      <c r="C4" s="14"/>
      <c r="N4" s="2"/>
    </row>
    <row r="5" spans="1:14" ht="38.5" customHeight="1" x14ac:dyDescent="0.45">
      <c r="A5" s="15" t="s">
        <v>47</v>
      </c>
      <c r="B5" s="10"/>
      <c r="C5" s="22">
        <f>SUM(C3*B4)</f>
        <v>65000000</v>
      </c>
      <c r="N5" s="2"/>
    </row>
    <row r="6" spans="1:14" ht="26" customHeight="1" x14ac:dyDescent="0.45">
      <c r="A6" s="15" t="s">
        <v>44</v>
      </c>
      <c r="B6" s="10">
        <v>0.06</v>
      </c>
      <c r="C6" s="22">
        <f>-C5*B6</f>
        <v>-3900000</v>
      </c>
      <c r="N6" s="2"/>
    </row>
    <row r="7" spans="1:14" ht="41" customHeight="1" x14ac:dyDescent="0.45">
      <c r="A7" s="15" t="s">
        <v>42</v>
      </c>
      <c r="B7" s="10"/>
      <c r="C7" s="22">
        <f>SUM(C5:C6)</f>
        <v>61100000</v>
      </c>
      <c r="N7" s="2"/>
    </row>
    <row r="8" spans="1:14" ht="21.5" customHeight="1" x14ac:dyDescent="0.45">
      <c r="A8" s="15" t="s">
        <v>5</v>
      </c>
      <c r="B8" s="10"/>
      <c r="C8" s="14">
        <f>C7/C5</f>
        <v>0.94</v>
      </c>
      <c r="N8" s="2"/>
    </row>
    <row r="9" spans="1:14" ht="37" x14ac:dyDescent="0.45">
      <c r="A9" s="15" t="s">
        <v>6</v>
      </c>
      <c r="B9" s="10"/>
      <c r="C9" s="22">
        <v>30568234</v>
      </c>
      <c r="N9" s="2"/>
    </row>
    <row r="10" spans="1:14" ht="17.149999999999999" customHeight="1" x14ac:dyDescent="0.45">
      <c r="A10" s="15" t="s">
        <v>7</v>
      </c>
      <c r="B10" s="10">
        <v>0.5</v>
      </c>
      <c r="C10" s="14"/>
      <c r="N10" s="2"/>
    </row>
    <row r="11" spans="1:14" ht="17.5" hidden="1" customHeight="1" x14ac:dyDescent="0.45">
      <c r="A11" s="15" t="s">
        <v>8</v>
      </c>
      <c r="B11" s="10">
        <v>0.5</v>
      </c>
      <c r="C11" s="14"/>
      <c r="E11" s="17"/>
      <c r="N11" s="2"/>
    </row>
    <row r="12" spans="1:14" ht="19.5" customHeight="1" x14ac:dyDescent="0.45">
      <c r="A12" s="15" t="s">
        <v>9</v>
      </c>
      <c r="B12" s="10">
        <v>0.92500000000000004</v>
      </c>
      <c r="C12" s="22">
        <f>C9*B12</f>
        <v>28275616.450000003</v>
      </c>
      <c r="E12" s="17"/>
      <c r="N12" s="2"/>
    </row>
    <row r="13" spans="1:14" ht="19.5" customHeight="1" x14ac:dyDescent="0.45">
      <c r="A13" s="15" t="s">
        <v>10</v>
      </c>
      <c r="B13" s="10">
        <v>0.5</v>
      </c>
      <c r="C13" s="22"/>
      <c r="E13" s="17"/>
      <c r="N13" s="2"/>
    </row>
    <row r="14" spans="1:14" ht="19.5" customHeight="1" x14ac:dyDescent="0.45">
      <c r="A14" s="3"/>
      <c r="B14" s="17"/>
      <c r="C14" s="17"/>
      <c r="E14" s="17"/>
      <c r="N14" s="2"/>
    </row>
    <row r="16" spans="1:14" ht="48" customHeight="1" x14ac:dyDescent="0.45">
      <c r="A16" s="33" t="s">
        <v>11</v>
      </c>
      <c r="B16" s="34"/>
      <c r="C16" s="34"/>
      <c r="D16" s="34"/>
      <c r="E16" s="34"/>
      <c r="F16" s="34"/>
      <c r="G16" s="35"/>
      <c r="I16"/>
      <c r="J16" s="20"/>
      <c r="K16"/>
      <c r="L16"/>
      <c r="M16"/>
    </row>
    <row r="17" spans="1:13" ht="134.5" customHeight="1" x14ac:dyDescent="0.45">
      <c r="A17" s="21"/>
      <c r="B17" s="23" t="s">
        <v>12</v>
      </c>
      <c r="C17" s="23" t="s">
        <v>13</v>
      </c>
      <c r="D17" s="23" t="s">
        <v>14</v>
      </c>
      <c r="E17" s="23" t="s">
        <v>15</v>
      </c>
      <c r="F17" s="23" t="s">
        <v>16</v>
      </c>
      <c r="G17" s="23" t="s">
        <v>17</v>
      </c>
      <c r="I17"/>
      <c r="J17" s="20"/>
      <c r="K17"/>
      <c r="L17"/>
      <c r="M17"/>
    </row>
    <row r="18" spans="1:13" ht="16" customHeight="1" x14ac:dyDescent="0.45">
      <c r="A18" s="9" t="s">
        <v>18</v>
      </c>
      <c r="B18" s="11">
        <v>130000000</v>
      </c>
      <c r="C18" s="22">
        <v>132000000</v>
      </c>
      <c r="D18" s="11">
        <v>133000000</v>
      </c>
      <c r="E18" s="22">
        <v>134000000</v>
      </c>
      <c r="F18" s="11">
        <v>120000000</v>
      </c>
      <c r="G18" s="22">
        <v>118000000</v>
      </c>
      <c r="I18"/>
      <c r="J18" s="20"/>
      <c r="K18"/>
      <c r="L18"/>
      <c r="M18"/>
    </row>
    <row r="19" spans="1:13" ht="17" customHeight="1" x14ac:dyDescent="0.45">
      <c r="A19" s="9" t="s">
        <v>4</v>
      </c>
      <c r="B19" s="13">
        <v>0.5</v>
      </c>
      <c r="C19" s="14">
        <v>0.5</v>
      </c>
      <c r="D19" s="13">
        <v>0.5</v>
      </c>
      <c r="E19" s="14">
        <v>0.5</v>
      </c>
      <c r="F19" s="13">
        <v>0.5</v>
      </c>
      <c r="G19" s="14">
        <v>0.5</v>
      </c>
      <c r="I19"/>
      <c r="J19" s="20"/>
      <c r="K19"/>
      <c r="L19"/>
      <c r="M19"/>
    </row>
    <row r="20" spans="1:13" x14ac:dyDescent="0.45">
      <c r="A20" s="4" t="s">
        <v>19</v>
      </c>
      <c r="B20" s="11">
        <f>SUM(B18*B19)</f>
        <v>65000000</v>
      </c>
      <c r="C20" s="22">
        <f t="shared" ref="C20:F20" si="0">SUM(C18*C19)</f>
        <v>66000000</v>
      </c>
      <c r="D20" s="11">
        <f t="shared" si="0"/>
        <v>66500000</v>
      </c>
      <c r="E20" s="22">
        <f t="shared" si="0"/>
        <v>67000000</v>
      </c>
      <c r="F20" s="11">
        <f t="shared" si="0"/>
        <v>60000000</v>
      </c>
      <c r="G20" s="22">
        <f>SUM(G18*G19)</f>
        <v>59000000</v>
      </c>
      <c r="I20"/>
      <c r="J20" s="20"/>
      <c r="K20"/>
      <c r="L20"/>
      <c r="M20"/>
    </row>
    <row r="21" spans="1:13" ht="18.5" customHeight="1" x14ac:dyDescent="0.45">
      <c r="A21" s="5" t="s">
        <v>45</v>
      </c>
      <c r="B21" s="11">
        <f>-B20*$B6</f>
        <v>-3900000</v>
      </c>
      <c r="C21" s="22">
        <f>-C20*$B6</f>
        <v>-3960000</v>
      </c>
      <c r="D21" s="11">
        <f t="shared" ref="D21:G21" si="1">-D20*$B6</f>
        <v>-3990000</v>
      </c>
      <c r="E21" s="22">
        <f t="shared" si="1"/>
        <v>-4020000</v>
      </c>
      <c r="F21" s="11">
        <f t="shared" si="1"/>
        <v>-3600000</v>
      </c>
      <c r="G21" s="22">
        <f t="shared" si="1"/>
        <v>-3540000</v>
      </c>
      <c r="I21"/>
      <c r="J21" s="20"/>
      <c r="K21"/>
      <c r="L21"/>
      <c r="M21"/>
    </row>
    <row r="22" spans="1:13" x14ac:dyDescent="0.45">
      <c r="A22" s="4" t="s">
        <v>20</v>
      </c>
      <c r="B22" s="11">
        <f t="shared" ref="B22:G22" si="2">SUM(B20:B21)</f>
        <v>61100000</v>
      </c>
      <c r="C22" s="22">
        <f t="shared" si="2"/>
        <v>62040000</v>
      </c>
      <c r="D22" s="11">
        <f t="shared" si="2"/>
        <v>62510000</v>
      </c>
      <c r="E22" s="22">
        <f t="shared" si="2"/>
        <v>62980000</v>
      </c>
      <c r="F22" s="11">
        <f t="shared" si="2"/>
        <v>56400000</v>
      </c>
      <c r="G22" s="22">
        <f t="shared" si="2"/>
        <v>55460000</v>
      </c>
      <c r="I22"/>
      <c r="J22" s="20"/>
      <c r="K22"/>
      <c r="L22"/>
      <c r="M22"/>
    </row>
    <row r="23" spans="1:13" ht="37" customHeight="1" x14ac:dyDescent="0.45">
      <c r="A23" s="25" t="s">
        <v>43</v>
      </c>
      <c r="B23" s="11">
        <v>-5517493</v>
      </c>
      <c r="C23" s="22">
        <v>-5517493</v>
      </c>
      <c r="D23" s="11">
        <v>-5517493</v>
      </c>
      <c r="E23" s="22">
        <v>-5517493</v>
      </c>
      <c r="F23" s="11">
        <v>-5517493</v>
      </c>
      <c r="G23" s="22">
        <v>-5517493</v>
      </c>
      <c r="I23"/>
      <c r="J23" s="20"/>
      <c r="K23"/>
      <c r="L23"/>
      <c r="M23"/>
    </row>
    <row r="24" spans="1:13" x14ac:dyDescent="0.45">
      <c r="A24" s="4" t="s">
        <v>21</v>
      </c>
      <c r="B24" s="11">
        <f t="shared" ref="B24:G24" si="3">SUM(B22:B23)</f>
        <v>55582507</v>
      </c>
      <c r="C24" s="22">
        <f t="shared" si="3"/>
        <v>56522507</v>
      </c>
      <c r="D24" s="11">
        <f t="shared" si="3"/>
        <v>56992507</v>
      </c>
      <c r="E24" s="22">
        <f t="shared" si="3"/>
        <v>57462507</v>
      </c>
      <c r="F24" s="11">
        <f t="shared" si="3"/>
        <v>50882507</v>
      </c>
      <c r="G24" s="22">
        <f t="shared" si="3"/>
        <v>49942507</v>
      </c>
      <c r="I24"/>
      <c r="J24" s="20"/>
      <c r="K24"/>
      <c r="L24"/>
      <c r="M24"/>
    </row>
    <row r="25" spans="1:13" hidden="1" x14ac:dyDescent="0.45">
      <c r="A25" s="5" t="s">
        <v>22</v>
      </c>
      <c r="B25" s="11">
        <f>SUM(B24*B11)</f>
        <v>27791253.5</v>
      </c>
      <c r="C25" s="22">
        <f>SUM(C24*B11)</f>
        <v>28261253.5</v>
      </c>
      <c r="D25" s="11">
        <f>SUM(D24*B11)</f>
        <v>28496253.5</v>
      </c>
      <c r="E25" s="22">
        <f>SUM(E24*B11)</f>
        <v>28731253.5</v>
      </c>
      <c r="F25" s="11">
        <f>SUM(E24*B11)</f>
        <v>28731253.5</v>
      </c>
      <c r="G25" s="22">
        <f>SUM(G24*B11)</f>
        <v>24971253.5</v>
      </c>
      <c r="I25"/>
      <c r="J25" s="20"/>
      <c r="K25"/>
      <c r="L25"/>
      <c r="M25"/>
    </row>
    <row r="26" spans="1:13" x14ac:dyDescent="0.45">
      <c r="A26" s="4" t="s">
        <v>23</v>
      </c>
      <c r="B26" s="11">
        <f>SUM(B24*B10)</f>
        <v>27791253.5</v>
      </c>
      <c r="C26" s="22">
        <f>SUM(C24*B10)</f>
        <v>28261253.5</v>
      </c>
      <c r="D26" s="11">
        <f>SUM(D24*B10)</f>
        <v>28496253.5</v>
      </c>
      <c r="E26" s="22">
        <f>SUM(E24*B10)</f>
        <v>28731253.5</v>
      </c>
      <c r="F26" s="11">
        <f>SUM(F24*B10)</f>
        <v>25441253.5</v>
      </c>
      <c r="G26" s="22">
        <f>SUM(G24*B10)</f>
        <v>24971253.5</v>
      </c>
      <c r="I26"/>
      <c r="J26" s="20"/>
      <c r="K26"/>
      <c r="L26"/>
      <c r="M26"/>
    </row>
    <row r="27" spans="1:13" ht="59.15" customHeight="1" x14ac:dyDescent="0.45">
      <c r="A27" s="30" t="s">
        <v>46</v>
      </c>
      <c r="B27" s="31"/>
      <c r="C27" s="31"/>
      <c r="D27" s="31"/>
      <c r="E27" s="31"/>
      <c r="F27" s="31"/>
      <c r="G27" s="32"/>
      <c r="I27"/>
      <c r="J27" s="20"/>
      <c r="K27"/>
      <c r="L27"/>
      <c r="M27"/>
    </row>
    <row r="28" spans="1:13" ht="13" customHeight="1" x14ac:dyDescent="0.45">
      <c r="I28"/>
      <c r="J28" s="20"/>
      <c r="K28"/>
      <c r="L28"/>
      <c r="M28"/>
    </row>
    <row r="29" spans="1:13" x14ac:dyDescent="0.45">
      <c r="A29" s="26" t="s">
        <v>24</v>
      </c>
      <c r="B29" s="27"/>
      <c r="C29" s="27"/>
      <c r="D29" s="28"/>
      <c r="G29"/>
      <c r="H29"/>
      <c r="I29"/>
      <c r="J29"/>
      <c r="K29"/>
      <c r="L29"/>
      <c r="M29"/>
    </row>
    <row r="30" spans="1:13" ht="48" customHeight="1" x14ac:dyDescent="0.45">
      <c r="A30" s="18"/>
      <c r="B30" s="23" t="s">
        <v>25</v>
      </c>
      <c r="C30" s="23" t="s">
        <v>26</v>
      </c>
      <c r="D30" s="23" t="s">
        <v>27</v>
      </c>
      <c r="F30"/>
      <c r="G30"/>
      <c r="H30"/>
      <c r="I30"/>
      <c r="J30"/>
      <c r="K30"/>
      <c r="L30"/>
      <c r="M30"/>
    </row>
    <row r="31" spans="1:13" ht="60.5" customHeight="1" x14ac:dyDescent="0.45">
      <c r="A31" s="7" t="s">
        <v>48</v>
      </c>
      <c r="B31" s="22">
        <f>C9-B26</f>
        <v>2776980.5</v>
      </c>
      <c r="C31" s="22">
        <f>C9-D26</f>
        <v>2071980.5</v>
      </c>
      <c r="D31" s="22">
        <f>C9-F26</f>
        <v>5126980.5</v>
      </c>
      <c r="F31"/>
      <c r="G31"/>
      <c r="H31"/>
      <c r="I31"/>
      <c r="J31"/>
      <c r="K31"/>
      <c r="L31"/>
      <c r="M31"/>
    </row>
    <row r="32" spans="1:13" ht="79" customHeight="1" x14ac:dyDescent="0.45">
      <c r="A32" s="7" t="s">
        <v>28</v>
      </c>
      <c r="B32" s="22">
        <f>SUM(B20-$C$5)*$C$8*$B$10</f>
        <v>0</v>
      </c>
      <c r="C32" s="22">
        <f>SUM(D20-$C$5)*$C$8*$B$10</f>
        <v>705000</v>
      </c>
      <c r="D32" s="22">
        <f>SUM(F20-$C$5)*$C$8*$B$10</f>
        <v>-2350000</v>
      </c>
      <c r="F32" s="1"/>
      <c r="G32"/>
      <c r="H32"/>
      <c r="I32"/>
      <c r="J32"/>
      <c r="K32"/>
      <c r="L32"/>
      <c r="M32"/>
    </row>
    <row r="33" spans="1:16" ht="80.5" customHeight="1" x14ac:dyDescent="0.45">
      <c r="A33" s="12" t="s">
        <v>29</v>
      </c>
      <c r="B33" s="22">
        <f>SUM(B31:B32)</f>
        <v>2776980.5</v>
      </c>
      <c r="C33" s="22">
        <f>SUM(C31:C32)</f>
        <v>2776980.5</v>
      </c>
      <c r="D33" s="22">
        <f t="shared" ref="D33" si="4">SUM(D31:D32)</f>
        <v>2776980.5</v>
      </c>
      <c r="F33" s="1"/>
      <c r="G33"/>
      <c r="H33"/>
      <c r="I33"/>
      <c r="J33"/>
      <c r="K33"/>
      <c r="L33"/>
      <c r="M33"/>
    </row>
    <row r="34" spans="1:16" ht="24.65" customHeight="1" x14ac:dyDescent="0.45">
      <c r="A34" s="8" t="s">
        <v>30</v>
      </c>
      <c r="B34" s="22">
        <f>B26</f>
        <v>27791253.5</v>
      </c>
      <c r="C34" s="22">
        <f>D26</f>
        <v>28496253.5</v>
      </c>
      <c r="D34" s="22">
        <f>F26</f>
        <v>25441253.5</v>
      </c>
      <c r="F34"/>
      <c r="G34"/>
      <c r="H34"/>
      <c r="I34"/>
      <c r="J34"/>
      <c r="K34"/>
      <c r="L34"/>
      <c r="M34"/>
    </row>
    <row r="35" spans="1:16" ht="31.5" customHeight="1" x14ac:dyDescent="0.45">
      <c r="A35" s="8" t="s">
        <v>31</v>
      </c>
      <c r="B35" s="24">
        <f>SUM(B33:B34)</f>
        <v>30568234</v>
      </c>
      <c r="C35" s="24">
        <f>SUM(C33:C34)</f>
        <v>31273234</v>
      </c>
      <c r="D35" s="24">
        <f>SUM(D33:D34)</f>
        <v>28218234</v>
      </c>
      <c r="F35" s="1"/>
      <c r="G35"/>
      <c r="H35"/>
      <c r="I35"/>
      <c r="J35"/>
      <c r="K35"/>
      <c r="L35"/>
      <c r="M35"/>
    </row>
    <row r="36" spans="1:16" ht="27.65" customHeight="1" x14ac:dyDescent="0.45">
      <c r="A36" s="8" t="s">
        <v>32</v>
      </c>
      <c r="B36" s="24">
        <f>IF(B32&gt;0,B32*$B$13,0)</f>
        <v>0</v>
      </c>
      <c r="C36" s="24">
        <f>IF(C32&gt;0,C32*$B$13,0)</f>
        <v>352500</v>
      </c>
      <c r="D36" s="24">
        <f t="shared" ref="D36" si="5">IF(D32&gt;0,D32*$B$13,0)</f>
        <v>0</v>
      </c>
      <c r="F36"/>
      <c r="G36"/>
      <c r="H36"/>
      <c r="I36"/>
      <c r="J36"/>
      <c r="K36"/>
      <c r="L36"/>
      <c r="M36"/>
    </row>
    <row r="37" spans="1:16" x14ac:dyDescent="0.45">
      <c r="A37" s="8" t="s">
        <v>33</v>
      </c>
      <c r="B37" s="24">
        <f>IF(B35&gt;$C$12,0,$C$12-B35)</f>
        <v>0</v>
      </c>
      <c r="C37" s="24">
        <f>IF(C35&gt;$C$12,0,$C$12-C35)</f>
        <v>0</v>
      </c>
      <c r="D37" s="24">
        <f>IF(D35&gt;$C$12,0,$C$12-D35)</f>
        <v>57382.45000000298</v>
      </c>
      <c r="F37"/>
      <c r="G37"/>
      <c r="H37"/>
      <c r="I37"/>
      <c r="J37"/>
      <c r="K37"/>
      <c r="L37"/>
      <c r="M37"/>
    </row>
    <row r="38" spans="1:16" ht="22.5" customHeight="1" x14ac:dyDescent="0.45">
      <c r="A38" s="26" t="s">
        <v>34</v>
      </c>
      <c r="B38" s="27"/>
      <c r="C38" s="27"/>
      <c r="D38" s="28"/>
      <c r="F38"/>
      <c r="G38"/>
      <c r="H38"/>
      <c r="I38"/>
      <c r="J38"/>
      <c r="K38"/>
      <c r="L38"/>
      <c r="M38"/>
    </row>
    <row r="39" spans="1:16" ht="29.15" customHeight="1" x14ac:dyDescent="0.45">
      <c r="A39" s="6" t="s">
        <v>35</v>
      </c>
      <c r="B39" s="22">
        <f>SUM(C20-$C$5)*$C$8*$B$10</f>
        <v>470000</v>
      </c>
      <c r="C39" s="22">
        <f>SUM(E20-$C$5)*$C$8*$B$10</f>
        <v>940000</v>
      </c>
      <c r="D39" s="22">
        <f>SUM(G20-$C$5)*$C$8*$B$10</f>
        <v>-2820000</v>
      </c>
      <c r="F39"/>
      <c r="G39"/>
      <c r="H39"/>
      <c r="I39"/>
      <c r="J39"/>
      <c r="K39"/>
      <c r="L39"/>
      <c r="M39"/>
    </row>
    <row r="40" spans="1:16" ht="37" customHeight="1" x14ac:dyDescent="0.45">
      <c r="A40" s="6" t="s">
        <v>36</v>
      </c>
      <c r="B40" s="22">
        <f>B39-B32</f>
        <v>470000</v>
      </c>
      <c r="C40" s="22">
        <f>C39-C32</f>
        <v>235000</v>
      </c>
      <c r="D40" s="22">
        <f>D39-D32</f>
        <v>-470000</v>
      </c>
      <c r="F40"/>
      <c r="G40"/>
      <c r="H40"/>
      <c r="I40"/>
      <c r="J40"/>
      <c r="K40"/>
      <c r="L40"/>
      <c r="M40"/>
    </row>
    <row r="41" spans="1:16" ht="24.65" customHeight="1" x14ac:dyDescent="0.45">
      <c r="A41" s="6" t="s">
        <v>37</v>
      </c>
      <c r="B41" s="22">
        <f>B31+B39</f>
        <v>3246980.5</v>
      </c>
      <c r="C41" s="22">
        <f>C31+C39</f>
        <v>3011980.5</v>
      </c>
      <c r="D41" s="22">
        <f>D31+D39</f>
        <v>2306980.5</v>
      </c>
      <c r="F41"/>
      <c r="G41"/>
      <c r="H41"/>
      <c r="I41"/>
      <c r="J41"/>
      <c r="K41"/>
      <c r="L41"/>
      <c r="M41"/>
    </row>
    <row r="42" spans="1:16" ht="24.65" customHeight="1" x14ac:dyDescent="0.45">
      <c r="A42" s="6" t="s">
        <v>38</v>
      </c>
      <c r="B42" s="24">
        <f>B34+B41</f>
        <v>31038234</v>
      </c>
      <c r="C42" s="24">
        <f t="shared" ref="C42:D42" si="6">C34+C41</f>
        <v>31508234</v>
      </c>
      <c r="D42" s="24">
        <f t="shared" si="6"/>
        <v>27748234</v>
      </c>
      <c r="G42"/>
      <c r="H42"/>
      <c r="I42"/>
      <c r="J42"/>
      <c r="K42"/>
      <c r="L42"/>
      <c r="M42"/>
    </row>
    <row r="43" spans="1:16" ht="22" customHeight="1" x14ac:dyDescent="0.45">
      <c r="A43" s="8" t="s">
        <v>39</v>
      </c>
      <c r="B43" s="24">
        <f>IF(B39&gt;0,B39*$B$13,0)</f>
        <v>235000</v>
      </c>
      <c r="C43" s="24">
        <f>IF(C39&gt;0,C39*$B$13,0)</f>
        <v>470000</v>
      </c>
      <c r="D43" s="24">
        <f>IF(D39&gt;0,D39*$B$13,0)</f>
        <v>0</v>
      </c>
      <c r="G43"/>
      <c r="H43"/>
      <c r="I43"/>
      <c r="J43"/>
      <c r="K43"/>
      <c r="L43"/>
      <c r="M43"/>
    </row>
    <row r="44" spans="1:16" ht="18.649999999999999" customHeight="1" x14ac:dyDescent="0.45">
      <c r="A44" s="8" t="s">
        <v>40</v>
      </c>
      <c r="B44" s="22">
        <f>IF(B42&gt;$C$12,0,$C$12-B42)</f>
        <v>0</v>
      </c>
      <c r="C44" s="22">
        <f>IF(C42&gt;$C$12,0,$C$12-C42)</f>
        <v>0</v>
      </c>
      <c r="D44" s="22">
        <f>IF(D42&gt;$C$12,0,$C$12-D42)</f>
        <v>527382.45000000298</v>
      </c>
    </row>
    <row r="45" spans="1:16" x14ac:dyDescent="0.45">
      <c r="A45" s="8" t="s">
        <v>41</v>
      </c>
      <c r="B45" s="24">
        <f>B44-B37</f>
        <v>0</v>
      </c>
      <c r="C45" s="24">
        <f t="shared" ref="C45" si="7">C44-C37</f>
        <v>0</v>
      </c>
      <c r="D45" s="24">
        <f>D44-D37</f>
        <v>470000</v>
      </c>
    </row>
  </sheetData>
  <mergeCells count="5">
    <mergeCell ref="A38:D38"/>
    <mergeCell ref="A1:C1"/>
    <mergeCell ref="A27:G27"/>
    <mergeCell ref="A29:D29"/>
    <mergeCell ref="A16:G16"/>
  </mergeCells>
  <pageMargins left="0.7" right="0.7" top="0.75" bottom="0.75" header="0.3" footer="0.3"/>
  <pageSetup paperSize="9" scale="44" fitToHeight="0" orientation="landscape" horizontalDpi="300" verticalDpi="300" r:id="rId1"/>
  <ignoredErrors>
    <ignoredError sqref="B34:D34"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EFBF9F0EEF9024B851798905602A73B" ma:contentTypeVersion="11" ma:contentTypeDescription="Create a new document." ma:contentTypeScope="" ma:versionID="99e98fc5a16dcbd2eaa91da75618e061">
  <xsd:schema xmlns:xsd="http://www.w3.org/2001/XMLSchema" xmlns:xs="http://www.w3.org/2001/XMLSchema" xmlns:p="http://schemas.microsoft.com/office/2006/metadata/properties" xmlns:ns2="52907788-3c74-4840-b653-af3aea5e5f4b" xmlns:ns3="49dd332d-6948-448e-8342-709605274695" targetNamespace="http://schemas.microsoft.com/office/2006/metadata/properties" ma:root="true" ma:fieldsID="c561b64cecc9ac982d1b0ff0b0b28acb" ns2:_="" ns3:_="">
    <xsd:import namespace="52907788-3c74-4840-b653-af3aea5e5f4b"/>
    <xsd:import namespace="49dd332d-6948-448e-8342-70960527469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DateTaken"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907788-3c74-4840-b653-af3aea5e5f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9dd332d-6948-448e-8342-70960527469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EDD4D2B-3FA1-462C-A79B-D98CD963BEF5}"/>
</file>

<file path=customXml/itemProps2.xml><?xml version="1.0" encoding="utf-8"?>
<ds:datastoreItem xmlns:ds="http://schemas.openxmlformats.org/officeDocument/2006/customXml" ds:itemID="{8BD7D576-2627-4DA9-BAE8-705530B31FEB}">
  <ds:schemaRefs>
    <ds:schemaRef ds:uri="http://schemas.microsoft.com/sharepoint/v3/contenttype/forms"/>
  </ds:schemaRefs>
</ds:datastoreItem>
</file>

<file path=customXml/itemProps3.xml><?xml version="1.0" encoding="utf-8"?>
<ds:datastoreItem xmlns:ds="http://schemas.openxmlformats.org/officeDocument/2006/customXml" ds:itemID="{535E3938-D374-426A-B349-74756ABAC87E}">
  <ds:schemaRefs>
    <ds:schemaRef ds:uri="http://schemas.microsoft.com/office/2006/documentManagement/types"/>
    <ds:schemaRef ds:uri="http://schemas.microsoft.com/office/2006/metadata/properties"/>
    <ds:schemaRef ds:uri="http://purl.org/dc/elements/1.1/"/>
    <ds:schemaRef ds:uri="4cc07259-a166-48d5-8f60-02b4258f4051"/>
    <ds:schemaRef ds:uri="http://purl.org/dc/terms/"/>
    <ds:schemaRef ds:uri="http://schemas.openxmlformats.org/package/2006/metadata/core-properties"/>
    <ds:schemaRef ds:uri="http://purl.org/dc/dcmitype/"/>
    <ds:schemaRef ds:uri="http://schemas.microsoft.com/office/infopath/2007/PartnerControls"/>
    <ds:schemaRef ds:uri="583c436b-3b92-4992-8f2f-e337f2938e3b"/>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Safety net and levy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2015-06-05T18:17:20Z</dcterms:created>
  <dcterms:modified xsi:type="dcterms:W3CDTF">2020-01-21T15:15:15Z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0x0101008EFBF9F0EEF9024B851798905602A73B</vt:lpwstr>
  </property>
</Properties>
</file>