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gadigital-my.sharepoint.com/personal/martin_hutchings_local_gov_uk/Documents/Desktop/Programme 2026_2027/NSIPs/Cost Recovery Toolkit_Guidance/"/>
    </mc:Choice>
  </mc:AlternateContent>
  <xr:revisionPtr revIDLastSave="34" documentId="8_{1F210AFC-048B-44ED-8BCF-C3746FC59962}" xr6:coauthVersionLast="47" xr6:coauthVersionMax="47" xr10:uidLastSave="{C27ACAA8-220C-40B4-B602-6F84AC5AA206}"/>
  <bookViews>
    <workbookView xWindow="28680" yWindow="-120" windowWidth="29040" windowHeight="15720" tabRatio="753" activeTab="1" xr2:uid="{CA0838E1-4FB8-4D30-8BD3-4858D8568A90}"/>
  </bookViews>
  <sheets>
    <sheet name="0_Quick Start Guide" sheetId="5" r:id="rId1"/>
    <sheet name="1_Service Costs" sheetId="1" r:id="rId2"/>
    <sheet name="2_Employee hourly rates" sheetId="2" r:id="rId3"/>
    <sheet name="3 NSIP Process Activity &amp; Time" sheetId="11" r:id="rId4"/>
    <sheet name="4_NSIP_Consultants" sheetId="6" r:id="rId5"/>
    <sheet name="5_NSIP_Legal" sheetId="7" r:id="rId6"/>
    <sheet name="6_NSIP_Summary" sheetId="8" r:id="rId7"/>
    <sheet name="Timesheet" sheetId="4" r:id="rId8"/>
  </sheets>
  <definedNames>
    <definedName name="Project">#REF!</definedName>
    <definedName name="Task">#REF!</definedName>
    <definedName name="Team">#REF!</definedName>
    <definedName name="Us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8" l="1"/>
  <c r="B39" i="8"/>
  <c r="B38" i="8"/>
  <c r="B37" i="8"/>
  <c r="B36" i="8"/>
  <c r="B35" i="8"/>
  <c r="B34" i="8"/>
  <c r="B33" i="8"/>
  <c r="B15" i="7"/>
  <c r="W7" i="11"/>
  <c r="W8" i="11"/>
  <c r="W9" i="11"/>
  <c r="W10" i="11"/>
  <c r="W11" i="11"/>
  <c r="W12" i="11"/>
  <c r="W13" i="11"/>
  <c r="W14" i="11"/>
  <c r="W15" i="11"/>
  <c r="W16" i="11"/>
  <c r="W17" i="11"/>
  <c r="L18" i="11"/>
  <c r="M18" i="11"/>
  <c r="N18" i="11"/>
  <c r="O18" i="11"/>
  <c r="P18" i="11"/>
  <c r="Q18" i="11"/>
  <c r="R18" i="11"/>
  <c r="S18" i="11"/>
  <c r="T18" i="11"/>
  <c r="U18" i="11"/>
  <c r="V18" i="11"/>
  <c r="B15" i="6" l="1"/>
  <c r="B17" i="7"/>
  <c r="W7" i="2"/>
  <c r="D12" i="1"/>
  <c r="D14" i="1"/>
  <c r="D15" i="1"/>
  <c r="D9" i="1" l="1"/>
  <c r="D10" i="1"/>
  <c r="D11" i="1"/>
  <c r="D13" i="1"/>
  <c r="G54" i="1" l="1"/>
  <c r="G55" i="1"/>
  <c r="G56" i="1"/>
  <c r="G57" i="1"/>
  <c r="G58" i="1"/>
  <c r="G60" i="1"/>
  <c r="G61" i="1"/>
  <c r="G62" i="1"/>
  <c r="G63" i="1"/>
  <c r="G43" i="1"/>
  <c r="G44" i="1"/>
  <c r="G45" i="1"/>
  <c r="G46" i="1"/>
  <c r="G47" i="1"/>
  <c r="G48" i="1"/>
  <c r="G49" i="1"/>
  <c r="G52" i="1"/>
  <c r="G31" i="1"/>
  <c r="G32" i="1"/>
  <c r="G35" i="1"/>
  <c r="G37" i="1"/>
  <c r="G18" i="1"/>
  <c r="G20" i="1"/>
  <c r="G21" i="1"/>
  <c r="G22" i="1"/>
  <c r="G23" i="1"/>
  <c r="G24" i="1"/>
  <c r="G25" i="1"/>
  <c r="G26" i="1"/>
  <c r="G27" i="1"/>
  <c r="G29" i="1"/>
  <c r="G16" i="1"/>
  <c r="H16" i="1" s="1"/>
  <c r="M9" i="2" l="1"/>
  <c r="N9" i="2"/>
  <c r="O9" i="2"/>
  <c r="P9" i="2"/>
  <c r="Q9" i="2"/>
  <c r="R9" i="2"/>
  <c r="R14" i="2" s="1"/>
  <c r="R18" i="2" s="1"/>
  <c r="R20" i="2" s="1"/>
  <c r="S9" i="2"/>
  <c r="T9" i="2"/>
  <c r="U9" i="2"/>
  <c r="V9" i="2"/>
  <c r="M13" i="2"/>
  <c r="N13" i="2"/>
  <c r="O13" i="2"/>
  <c r="P13" i="2"/>
  <c r="Q13" i="2"/>
  <c r="R13" i="2"/>
  <c r="S13" i="2"/>
  <c r="T13" i="2"/>
  <c r="U13" i="2"/>
  <c r="V13" i="2"/>
  <c r="U14" i="2" l="1"/>
  <c r="T14" i="2"/>
  <c r="T18" i="2" s="1"/>
  <c r="V14" i="2"/>
  <c r="V18" i="2" s="1"/>
  <c r="V20" i="2" s="1"/>
  <c r="S14" i="2"/>
  <c r="O14" i="2"/>
  <c r="O18" i="2" s="1"/>
  <c r="O20" i="2" s="1"/>
  <c r="Q14" i="2"/>
  <c r="P14" i="2"/>
  <c r="P18" i="2" s="1"/>
  <c r="P20" i="2" s="1"/>
  <c r="N14" i="2"/>
  <c r="N18" i="2" s="1"/>
  <c r="N20" i="2" s="1"/>
  <c r="M14" i="2"/>
  <c r="M18" i="2" s="1"/>
  <c r="M20" i="2" s="1"/>
  <c r="Q18" i="2"/>
  <c r="Q20" i="2" s="1"/>
  <c r="R23" i="2"/>
  <c r="R25" i="2" s="1"/>
  <c r="U18" i="2"/>
  <c r="U20" i="2" s="1"/>
  <c r="T20" i="2"/>
  <c r="S18" i="2"/>
  <c r="S20" i="2" s="1"/>
  <c r="N23" i="2" l="1"/>
  <c r="N25" i="2" s="1"/>
  <c r="U23" i="2"/>
  <c r="U25" i="2" s="1"/>
  <c r="R26" i="2"/>
  <c r="S23" i="2"/>
  <c r="S25" i="2" s="1"/>
  <c r="Q23" i="2"/>
  <c r="Q25" i="2" s="1"/>
  <c r="P23" i="2"/>
  <c r="P25" i="2" s="1"/>
  <c r="T23" i="2"/>
  <c r="T25" i="2" s="1"/>
  <c r="M23" i="2"/>
  <c r="M25" i="2"/>
  <c r="O23" i="2"/>
  <c r="O25" i="2" s="1"/>
  <c r="V23" i="2"/>
  <c r="V25" i="2" s="1"/>
  <c r="T26" i="2" l="1"/>
  <c r="S26" i="2"/>
  <c r="O26" i="2"/>
  <c r="P26" i="2"/>
  <c r="U26" i="2"/>
  <c r="Q26" i="2"/>
  <c r="M26" i="2"/>
  <c r="N26" i="2"/>
  <c r="V26" i="2"/>
  <c r="L13" i="2" l="1"/>
  <c r="L9" i="2"/>
  <c r="L14" i="2" s="1"/>
  <c r="L18" i="2" s="1"/>
  <c r="L20" i="2" s="1"/>
  <c r="L23" i="2" s="1"/>
  <c r="L25" i="2" s="1"/>
  <c r="B9" i="2"/>
  <c r="C9" i="2"/>
  <c r="D9" i="2"/>
  <c r="E9" i="2"/>
  <c r="F9" i="2"/>
  <c r="G9" i="2"/>
  <c r="H9" i="2"/>
  <c r="I9" i="2"/>
  <c r="J9" i="2"/>
  <c r="K9" i="2"/>
  <c r="H12" i="1"/>
  <c r="H14" i="1"/>
  <c r="H15" i="1"/>
  <c r="H18" i="1"/>
  <c r="H20" i="1"/>
  <c r="H21" i="1"/>
  <c r="H22" i="1"/>
  <c r="H23" i="1"/>
  <c r="H24" i="1"/>
  <c r="H25" i="1"/>
  <c r="H26" i="1"/>
  <c r="H27" i="1"/>
  <c r="H29" i="1"/>
  <c r="H31" i="1"/>
  <c r="H32" i="1"/>
  <c r="H35" i="1"/>
  <c r="H37" i="1"/>
  <c r="H38" i="1"/>
  <c r="H45" i="1"/>
  <c r="H46" i="1"/>
  <c r="H47" i="1"/>
  <c r="H48" i="1"/>
  <c r="H49" i="1"/>
  <c r="H52" i="1"/>
  <c r="H54" i="1"/>
  <c r="H55" i="1"/>
  <c r="H56" i="1"/>
  <c r="H57" i="1"/>
  <c r="H58" i="1"/>
  <c r="H61" i="1"/>
  <c r="H62" i="1"/>
  <c r="H63" i="1"/>
  <c r="K18" i="11"/>
  <c r="J18" i="11"/>
  <c r="I18" i="11"/>
  <c r="H18" i="11"/>
  <c r="G18" i="11"/>
  <c r="F18" i="11"/>
  <c r="E18" i="11"/>
  <c r="D18" i="11"/>
  <c r="C18" i="11"/>
  <c r="B18" i="11"/>
  <c r="F64" i="1"/>
  <c r="B29" i="8"/>
  <c r="B28" i="8"/>
  <c r="B27" i="8"/>
  <c r="B26" i="8"/>
  <c r="B25" i="8"/>
  <c r="B24" i="8"/>
  <c r="B13" i="6"/>
  <c r="C41" i="8" l="1"/>
  <c r="C30" i="8"/>
  <c r="G28" i="1"/>
  <c r="H28" i="1" s="1"/>
  <c r="G42" i="1"/>
  <c r="H42" i="1" s="1"/>
  <c r="G34" i="1"/>
  <c r="H34" i="1" s="1"/>
  <c r="G36" i="1"/>
  <c r="H36" i="1" s="1"/>
  <c r="G59" i="1"/>
  <c r="H59" i="1" s="1"/>
  <c r="G50" i="1"/>
  <c r="H50" i="1" s="1"/>
  <c r="G51" i="1"/>
  <c r="H51" i="1" s="1"/>
  <c r="G40" i="1"/>
  <c r="H40" i="1" s="1"/>
  <c r="G41" i="1"/>
  <c r="H41" i="1" s="1"/>
  <c r="G33" i="1"/>
  <c r="H33" i="1" s="1"/>
  <c r="G19" i="1"/>
  <c r="H19" i="1" s="1"/>
  <c r="G39" i="1"/>
  <c r="H39" i="1" s="1"/>
  <c r="C64" i="1"/>
  <c r="L26" i="2"/>
  <c r="H60" i="1"/>
  <c r="H43" i="1"/>
  <c r="H13" i="1"/>
  <c r="H44" i="1"/>
  <c r="H11" i="1"/>
  <c r="H10" i="1"/>
  <c r="W18" i="11"/>
  <c r="K13" i="2"/>
  <c r="J13" i="2"/>
  <c r="I13" i="2"/>
  <c r="H13" i="2"/>
  <c r="G13" i="2"/>
  <c r="F13" i="2"/>
  <c r="E13" i="2"/>
  <c r="D13" i="2"/>
  <c r="C13" i="2"/>
  <c r="B13" i="2"/>
  <c r="G64" i="1" l="1"/>
  <c r="H9" i="1"/>
  <c r="D64" i="1"/>
  <c r="C14" i="2"/>
  <c r="C18" i="2" s="1"/>
  <c r="C20" i="2" s="1"/>
  <c r="C23" i="2" s="1"/>
  <c r="C25" i="2" s="1"/>
  <c r="F14" i="2"/>
  <c r="F18" i="2" s="1"/>
  <c r="F20" i="2" s="1"/>
  <c r="I14" i="2"/>
  <c r="I18" i="2" s="1"/>
  <c r="H14" i="2"/>
  <c r="H18" i="2" s="1"/>
  <c r="D14" i="2"/>
  <c r="D18" i="2" s="1"/>
  <c r="D20" i="2" s="1"/>
  <c r="K14" i="2"/>
  <c r="K18" i="2" s="1"/>
  <c r="K20" i="2" s="1"/>
  <c r="B14" i="2"/>
  <c r="B18" i="2" s="1"/>
  <c r="B20" i="2" s="1"/>
  <c r="J14" i="2"/>
  <c r="J18" i="2" s="1"/>
  <c r="J20" i="2" s="1"/>
  <c r="E14" i="2"/>
  <c r="E18" i="2" s="1"/>
  <c r="G14" i="2"/>
  <c r="G18" i="2" s="1"/>
  <c r="G20" i="2" s="1"/>
  <c r="C26" i="2" l="1"/>
  <c r="H20" i="2"/>
  <c r="H23" i="2" s="1"/>
  <c r="H25" i="2" s="1"/>
  <c r="I20" i="2"/>
  <c r="I23" i="2" s="1"/>
  <c r="G23" i="2"/>
  <c r="G25" i="2" s="1"/>
  <c r="B23" i="2"/>
  <c r="B25" i="2" s="1"/>
  <c r="J23" i="2"/>
  <c r="J25" i="2" s="1"/>
  <c r="K23" i="2"/>
  <c r="K25" i="2" s="1"/>
  <c r="E20" i="2"/>
  <c r="D23" i="2"/>
  <c r="D25" i="2" s="1"/>
  <c r="F23" i="2"/>
  <c r="F25" i="2" s="1"/>
  <c r="G26" i="2" l="1"/>
  <c r="H26" i="2"/>
  <c r="F26" i="2"/>
  <c r="D26" i="2"/>
  <c r="K26" i="2"/>
  <c r="J26" i="2"/>
  <c r="B26" i="2"/>
  <c r="I25" i="2"/>
  <c r="E23" i="2"/>
  <c r="E25" i="2" s="1"/>
  <c r="I26" i="2" l="1"/>
  <c r="E26" i="2"/>
  <c r="E64" i="1" l="1"/>
  <c r="H64" i="1" l="1"/>
  <c r="G66" i="1"/>
  <c r="R29" i="2" l="1"/>
  <c r="N29" i="2"/>
  <c r="U29" i="2"/>
  <c r="S29" i="2"/>
  <c r="P29" i="2"/>
  <c r="T29" i="2"/>
  <c r="M29" i="2"/>
  <c r="V29" i="2"/>
  <c r="Q29" i="2"/>
  <c r="O29" i="2"/>
  <c r="L29" i="2"/>
  <c r="L33" i="2" s="1"/>
  <c r="E29" i="2"/>
  <c r="C29" i="2"/>
  <c r="D29" i="2"/>
  <c r="K29" i="2"/>
  <c r="J29" i="2"/>
  <c r="I29" i="2"/>
  <c r="B29" i="2"/>
  <c r="H29" i="2"/>
  <c r="G29" i="2"/>
  <c r="F29" i="2"/>
  <c r="O33" i="2" l="1"/>
  <c r="O31" i="2"/>
  <c r="Q33" i="2"/>
  <c r="Q31" i="2"/>
  <c r="U33" i="2"/>
  <c r="U31" i="2"/>
  <c r="V33" i="2"/>
  <c r="V31" i="2"/>
  <c r="M33" i="2"/>
  <c r="M31" i="2"/>
  <c r="N33" i="2"/>
  <c r="N31" i="2"/>
  <c r="T33" i="2"/>
  <c r="T31" i="2"/>
  <c r="P33" i="2"/>
  <c r="P31" i="2"/>
  <c r="S33" i="2"/>
  <c r="S31" i="2"/>
  <c r="R33" i="2"/>
  <c r="R31" i="2"/>
  <c r="L31" i="2"/>
  <c r="E31" i="2"/>
  <c r="E33" i="2"/>
  <c r="F31" i="2"/>
  <c r="F33" i="2"/>
  <c r="G31" i="2"/>
  <c r="G33" i="2"/>
  <c r="H31" i="2"/>
  <c r="H33" i="2"/>
  <c r="B31" i="2"/>
  <c r="B33" i="2"/>
  <c r="I31" i="2"/>
  <c r="I33" i="2"/>
  <c r="J31" i="2"/>
  <c r="J33" i="2"/>
  <c r="K31" i="2"/>
  <c r="K33" i="2"/>
  <c r="D31" i="2"/>
  <c r="D33" i="2"/>
  <c r="C31" i="2"/>
  <c r="C33" i="2"/>
  <c r="W33" i="2" l="1"/>
  <c r="W31" i="2"/>
  <c r="T34" i="2"/>
  <c r="T23" i="11"/>
  <c r="T31" i="11"/>
  <c r="T22" i="11"/>
  <c r="T30" i="11"/>
  <c r="T26" i="11"/>
  <c r="T29" i="11"/>
  <c r="T21" i="11"/>
  <c r="T25" i="11"/>
  <c r="T28" i="11"/>
  <c r="T24" i="11"/>
  <c r="T27" i="11"/>
  <c r="N34" i="2"/>
  <c r="N29" i="11"/>
  <c r="N21" i="11"/>
  <c r="N25" i="11"/>
  <c r="N28" i="11"/>
  <c r="N24" i="11"/>
  <c r="N27" i="11"/>
  <c r="N23" i="11"/>
  <c r="N31" i="11"/>
  <c r="N22" i="11"/>
  <c r="N30" i="11"/>
  <c r="N26" i="11"/>
  <c r="M34" i="2"/>
  <c r="M29" i="11"/>
  <c r="M21" i="11"/>
  <c r="M25" i="11"/>
  <c r="M28" i="11"/>
  <c r="M24" i="11"/>
  <c r="M27" i="11"/>
  <c r="M23" i="11"/>
  <c r="M31" i="11"/>
  <c r="M22" i="11"/>
  <c r="M30" i="11"/>
  <c r="M26" i="11"/>
  <c r="V34" i="2"/>
  <c r="V27" i="11"/>
  <c r="V23" i="11"/>
  <c r="V31" i="11"/>
  <c r="V22" i="11"/>
  <c r="V30" i="11"/>
  <c r="V26" i="11"/>
  <c r="V29" i="11"/>
  <c r="V21" i="11"/>
  <c r="V25" i="11"/>
  <c r="V28" i="11"/>
  <c r="V24" i="11"/>
  <c r="L34" i="2"/>
  <c r="L21" i="11"/>
  <c r="L25" i="11"/>
  <c r="L28" i="11"/>
  <c r="L24" i="11"/>
  <c r="L27" i="11"/>
  <c r="L23" i="11"/>
  <c r="L31" i="11"/>
  <c r="L22" i="11"/>
  <c r="L30" i="11"/>
  <c r="L26" i="11"/>
  <c r="L29" i="11"/>
  <c r="J34" i="2"/>
  <c r="R34" i="2"/>
  <c r="R22" i="11"/>
  <c r="R30" i="11"/>
  <c r="R26" i="11"/>
  <c r="R29" i="11"/>
  <c r="R21" i="11"/>
  <c r="R25" i="11"/>
  <c r="R28" i="11"/>
  <c r="R24" i="11"/>
  <c r="R27" i="11"/>
  <c r="R23" i="11"/>
  <c r="R31" i="11"/>
  <c r="U34" i="2"/>
  <c r="U27" i="11"/>
  <c r="U23" i="11"/>
  <c r="U31" i="11"/>
  <c r="U22" i="11"/>
  <c r="U30" i="11"/>
  <c r="U26" i="11"/>
  <c r="U29" i="11"/>
  <c r="U21" i="11"/>
  <c r="U25" i="11"/>
  <c r="U28" i="11"/>
  <c r="U24" i="11"/>
  <c r="S34" i="2"/>
  <c r="S31" i="11"/>
  <c r="S22" i="11"/>
  <c r="S30" i="11"/>
  <c r="S26" i="11"/>
  <c r="S29" i="11"/>
  <c r="S21" i="11"/>
  <c r="S25" i="11"/>
  <c r="S28" i="11"/>
  <c r="S24" i="11"/>
  <c r="S27" i="11"/>
  <c r="S23" i="11"/>
  <c r="Q34" i="2"/>
  <c r="Q22" i="11"/>
  <c r="Q30" i="11"/>
  <c r="Q26" i="11"/>
  <c r="Q29" i="11"/>
  <c r="Q21" i="11"/>
  <c r="Q25" i="11"/>
  <c r="Q28" i="11"/>
  <c r="Q24" i="11"/>
  <c r="Q27" i="11"/>
  <c r="Q23" i="11"/>
  <c r="Q31" i="11"/>
  <c r="P34" i="2"/>
  <c r="P30" i="11"/>
  <c r="P26" i="11"/>
  <c r="P29" i="11"/>
  <c r="P21" i="11"/>
  <c r="P25" i="11"/>
  <c r="P28" i="11"/>
  <c r="P24" i="11"/>
  <c r="P27" i="11"/>
  <c r="P23" i="11"/>
  <c r="P31" i="11"/>
  <c r="P22" i="11"/>
  <c r="O34" i="2"/>
  <c r="O26" i="11"/>
  <c r="O29" i="11"/>
  <c r="O21" i="11"/>
  <c r="O25" i="11"/>
  <c r="O28" i="11"/>
  <c r="O24" i="11"/>
  <c r="O27" i="11"/>
  <c r="O23" i="11"/>
  <c r="O31" i="11"/>
  <c r="O22" i="11"/>
  <c r="O30" i="11"/>
  <c r="D34" i="2"/>
  <c r="I34" i="2"/>
  <c r="B34" i="2"/>
  <c r="H34" i="2"/>
  <c r="C34" i="2"/>
  <c r="G34" i="2"/>
  <c r="F34" i="2"/>
  <c r="F31" i="11"/>
  <c r="F30" i="11"/>
  <c r="D22" i="11"/>
  <c r="G27" i="11"/>
  <c r="D27" i="11"/>
  <c r="F25" i="11"/>
  <c r="D21" i="11"/>
  <c r="D26" i="11"/>
  <c r="D25" i="11"/>
  <c r="F22" i="11"/>
  <c r="D30" i="11"/>
  <c r="F21" i="11"/>
  <c r="F27" i="11"/>
  <c r="G22" i="11"/>
  <c r="G26" i="11"/>
  <c r="D24" i="11"/>
  <c r="G21" i="11"/>
  <c r="G25" i="11"/>
  <c r="H23" i="11"/>
  <c r="G30" i="11"/>
  <c r="D31" i="11"/>
  <c r="F24" i="11"/>
  <c r="D23" i="11"/>
  <c r="F29" i="11"/>
  <c r="C26" i="11"/>
  <c r="G24" i="11"/>
  <c r="C31" i="11"/>
  <c r="G29" i="11"/>
  <c r="H31" i="11"/>
  <c r="G31" i="11"/>
  <c r="K34" i="2"/>
  <c r="K27" i="11"/>
  <c r="K30" i="11"/>
  <c r="K28" i="11"/>
  <c r="K25" i="11"/>
  <c r="K23" i="11"/>
  <c r="K31" i="11"/>
  <c r="K29" i="11"/>
  <c r="K26" i="11"/>
  <c r="K24" i="11"/>
  <c r="E34" i="2"/>
  <c r="E30" i="11"/>
  <c r="E27" i="11"/>
  <c r="E22" i="11"/>
  <c r="E31" i="11"/>
  <c r="E26" i="11"/>
  <c r="E28" i="11"/>
  <c r="E23" i="11"/>
  <c r="E29" i="11"/>
  <c r="E25" i="11"/>
  <c r="E24" i="11"/>
  <c r="E21" i="11"/>
  <c r="K22" i="11"/>
  <c r="K21" i="11"/>
  <c r="B23" i="11"/>
  <c r="H25" i="11"/>
  <c r="B25" i="11"/>
  <c r="H29" i="11"/>
  <c r="B30" i="11"/>
  <c r="C24" i="11"/>
  <c r="C21" i="11"/>
  <c r="C23" i="11"/>
  <c r="C28" i="11"/>
  <c r="H26" i="11"/>
  <c r="I23" i="11"/>
  <c r="H28" i="11"/>
  <c r="H27" i="11"/>
  <c r="C22" i="11"/>
  <c r="B28" i="11"/>
  <c r="C25" i="11"/>
  <c r="I26" i="11"/>
  <c r="B21" i="11"/>
  <c r="I25" i="11"/>
  <c r="I28" i="11"/>
  <c r="C27" i="11"/>
  <c r="C29" i="11"/>
  <c r="J25" i="11"/>
  <c r="I31" i="11"/>
  <c r="H21" i="11"/>
  <c r="G23" i="11"/>
  <c r="J28" i="11"/>
  <c r="G28" i="11"/>
  <c r="J30" i="11"/>
  <c r="I30" i="11"/>
  <c r="H30" i="11"/>
  <c r="B26" i="11"/>
  <c r="B24" i="11"/>
  <c r="J31" i="11"/>
  <c r="I24" i="11"/>
  <c r="I22" i="11"/>
  <c r="B31" i="11"/>
  <c r="B29" i="11"/>
  <c r="F23" i="11"/>
  <c r="D29" i="11"/>
  <c r="I29" i="11"/>
  <c r="I27" i="11"/>
  <c r="B22" i="11"/>
  <c r="F28" i="11"/>
  <c r="J29" i="11"/>
  <c r="B27" i="11"/>
  <c r="J21" i="11"/>
  <c r="J22" i="11"/>
  <c r="J24" i="11"/>
  <c r="J27" i="11"/>
  <c r="J26" i="11"/>
  <c r="D28" i="11"/>
  <c r="C30" i="11"/>
  <c r="J23" i="11"/>
  <c r="I21" i="11"/>
  <c r="H24" i="11"/>
  <c r="H22" i="11"/>
  <c r="F26" i="11"/>
  <c r="W34" i="2" l="1"/>
  <c r="S32" i="11"/>
  <c r="V32" i="11"/>
  <c r="U32" i="11"/>
  <c r="R32" i="11"/>
  <c r="T32" i="11"/>
  <c r="O32" i="11"/>
  <c r="N32" i="11"/>
  <c r="L32" i="11"/>
  <c r="M32" i="11"/>
  <c r="P32" i="11"/>
  <c r="Q32" i="11"/>
  <c r="K32" i="11"/>
  <c r="W21" i="11"/>
  <c r="B9" i="8" s="1"/>
  <c r="E32" i="11"/>
  <c r="W30" i="11"/>
  <c r="B19" i="8" s="1"/>
  <c r="W29" i="11"/>
  <c r="B18" i="8" s="1"/>
  <c r="W23" i="11"/>
  <c r="B11" i="8" s="1"/>
  <c r="G32" i="11"/>
  <c r="W27" i="11"/>
  <c r="B16" i="8" s="1"/>
  <c r="W25" i="11"/>
  <c r="B13" i="8" s="1"/>
  <c r="W31" i="11"/>
  <c r="B20" i="8" s="1"/>
  <c r="I32" i="11"/>
  <c r="W28" i="11"/>
  <c r="B17" i="8" s="1"/>
  <c r="B15" i="8"/>
  <c r="F32" i="11"/>
  <c r="W24" i="11"/>
  <c r="B12" i="8" s="1"/>
  <c r="H32" i="11"/>
  <c r="W22" i="11"/>
  <c r="B10" i="8" s="1"/>
  <c r="W26" i="11"/>
  <c r="B14" i="8" s="1"/>
  <c r="B32" i="11"/>
  <c r="J32" i="11"/>
  <c r="D32" i="11"/>
  <c r="C32" i="11"/>
  <c r="C21" i="8" l="1"/>
  <c r="C43" i="8" s="1"/>
  <c r="C44" i="8" s="1"/>
  <c r="C45" i="8" s="1"/>
  <c r="W3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tc={C2579E56-D540-4D22-9F54-FC13280E0FB0}</author>
    <author>tc={B213EBC5-D8B1-40BF-9F2B-76F3018C918F}</author>
    <author>tc={163EB193-AEB2-4C89-9609-A6053EFD80D6}</author>
    <author>tc={C6B6F778-8D1B-461C-8FEA-92366FC5A407}</author>
    <author>tc={B90B07EC-82EA-45AA-86BA-2C7889450F4A}</author>
    <author>tc={B1B82744-F06F-4C80-BEEA-4C13F17B5983}</author>
    <author>tc={DCEB40C1-071A-4A8F-A7AE-629044A571DC}</author>
    <author>tc={3A4F4549-A131-4F35-9DA5-F79CB557D0F6}</author>
    <author>tc={04FDAB6E-625B-42E9-A7E2-037868970C43}</author>
    <author>tc={11AD94A0-1C15-4973-BAAE-F1C8B099116A}</author>
    <author>tc={074A272C-0DFC-47B2-ABDA-0BAFA831DBAC}</author>
    <author>tc={69674DB6-7DE8-4B70-9E56-9E707C7EC70A}</author>
    <author>tc={A4206060-4038-4ACD-9954-2B3005DADA40}</author>
    <author>tc={BE09544B-0094-452E-B51A-FCB1DCD53EDF}</author>
    <author>tc={D349463E-4FD4-4C14-B65E-0167051D466C}</author>
    <author>tc={390A5B38-171C-4186-AC75-81AC241C28BC}</author>
    <author>tc={1D3FB94C-3BA4-4AD0-BB3A-FA846A3A0B9C}</author>
    <author>tc={4780CAAC-DE91-49AD-A4C5-4895167035A4}</author>
    <author>tc={D2057B77-A464-4B5B-B101-EC7261EEBBBB}</author>
    <author>tc={718E7FE0-A3C7-4589-B2D0-8B5FF588CC1D}</author>
    <author>tc={4B052E7F-C24D-4C06-805D-F101B5572A0D}</author>
    <author>tc={E8EA1CB8-EAB9-4A88-A35D-9B14155F9ED4}</author>
    <author>tc={75946F37-BE00-4527-B43F-5FCCFDCE3B49}</author>
    <author>tc={FB86A791-19C9-4E1A-B743-E50DE90CCEFA}</author>
    <author>tc={8902C27D-2206-4E51-80ED-F843C6588896}</author>
    <author>tc={BABB5613-D000-40DC-B0E1-9BAED035A7D5}</author>
    <author>tc={DCC11887-3DE9-4192-8589-D2921434EFE8}</author>
    <author>tc={332A07F6-4F01-4A19-BBC0-D9225DBAA1A0}</author>
    <author>tc={A8C9D196-4964-49AC-9708-4F64C31887BC}</author>
    <author>tc={F07AA993-C2EF-4576-BB37-4C32BF7A0124}</author>
    <author>tc={E62C5B40-7D13-4EF8-BE69-69544E633E71}</author>
    <author>tc={3AB2575A-9F91-4861-8CAF-696EC330C92C}</author>
    <author>tc={8949DFE7-FCC2-4F24-A586-CC2168C88BF8}</author>
    <author>tc={44D21FF8-BFC7-4204-8EBF-2242F5896EEC}</author>
    <author>tc={6BE3D833-E550-4756-BF4F-4A9F75F225AC}</author>
    <author>tc={0ED42982-4B80-4A0C-B2A9-0B3BCD650B3F}</author>
    <author>tc={A9CA96CF-BC9D-4320-88EA-E0CD87E5B83F}</author>
    <author>tc={81D9088D-3C52-404C-ABC6-97B21D9CE4DA}</author>
    <author>tc={46910454-2D7C-4558-AC8B-9478D87F7DB4}</author>
    <author>tc={CC999403-ECD2-4D69-80F4-A44B11401551}</author>
    <author>tc={7C3ED1B1-600E-46BB-B1E1-18FE42EBD46E}</author>
  </authors>
  <commentList>
    <comment ref="B9" authorId="0" shapeId="0" xr:uid="{C2579E56-D540-4D22-9F54-FC13280E0FB0}">
      <text>
        <t xml:space="preserve">[Threaded comment]
Your version of Excel allows you to read this threaded comment; however, any edits to it will get removed if the file is opened in a newer version of Excel. Learn more: https://go.microsoft.com/fwlink/?linkid=870924
Comment:
    Direct Salaries
The gross pay of employees directly employed by the authority and working within the planning service. This includes basic salary and any contractual enhancements (e.g. market supplements where paid as salary), before deductions such as tax or pension contributions. </t>
      </text>
    </comment>
    <comment ref="B10" authorId="1" shapeId="0" xr:uid="{B213EBC5-D8B1-40BF-9F2B-76F3018C918F}">
      <text>
        <t xml:space="preserve">[Threaded comment]
Your version of Excel allows you to read this threaded comment; however, any edits to it will get removed if the file is opened in a newer version of Excel. Learn more: https://go.microsoft.com/fwlink/?linkid=870924
Comment:
    National Insurance
The employer’s National Insurance contributions associated with planning service employees. This is a statutory on-cost linked directly to salary levels and must be included to reflect the full cost of employment. </t>
      </text>
    </comment>
    <comment ref="B11" authorId="2" shapeId="0" xr:uid="{163EB193-AEB2-4C89-9609-A6053EFD80D6}">
      <text>
        <t xml:space="preserve">[Threaded comment]
Your version of Excel allows you to read this threaded comment; however, any edits to it will get removed if the file is opened in a newer version of Excel. Learn more: https://go.microsoft.com/fwlink/?linkid=870924
Comment:
    uperannuation
The employer’s pension contributions for planning service staff, including payments to the Local Government Pension Scheme (LGPS). This represents a significant employment on-cost and reflects both current service contributions and, where applicable, deficit recovery payments. </t>
      </text>
    </comment>
    <comment ref="B12" authorId="3" shapeId="0" xr:uid="{C6B6F778-8D1B-461C-8FEA-92366FC5A407}">
      <text>
        <t xml:space="preserve">[Threaded comment]
Your version of Excel allows you to read this threaded comment; however, any edits to it will get removed if the file is opened in a newer version of Excel. Learn more: https://go.microsoft.com/fwlink/?linkid=870924
Comment:
    Agency Staff
The cost of temporary or interim staff engaged through employment agencies to support the planning service. This includes agency fees and charges covering pay, on-costs and agency overheads, and is typically used to manage vacancies, workload peaks, or specialist skills gaps. </t>
      </text>
    </comment>
    <comment ref="B13" authorId="4" shapeId="0" xr:uid="{B90B07EC-82EA-45AA-86BA-2C7889450F4A}">
      <text>
        <t xml:space="preserve">[Threaded comment]
Your version of Excel allows you to read this threaded comment; however, any edits to it will get removed if the file is opened in a newer version of Excel. Learn more: https://go.microsoft.com/fwlink/?linkid=870924
Comment:
    Employee Allowances
Payments made to employees in addition to basic salary, such as salary related car allowances, standby or on-call payments, honoraria, or other locally agreed allowances. These are contractual or discretionary payments linked to the role rather than reimbursement of specific expenses. 
</t>
      </text>
    </comment>
    <comment ref="B14" authorId="5" shapeId="0" xr:uid="{B1B82744-F06F-4C80-BEEA-4C13F17B5983}">
      <text>
        <t xml:space="preserve">[Threaded comment]
Your version of Excel allows you to read this threaded comment; however, any edits to it will get removed if the file is opened in a newer version of Excel. Learn more: https://go.microsoft.com/fwlink/?linkid=870924
Comment:
    Contributions to Provisions
Amounts set aside by the authority to meet future employee-related liabilities arising from planning service activity, such as redundancy costs, employment disputes, or other anticipated staffing-related obligations where the timing or amount is uncertain. </t>
      </text>
    </comment>
    <comment ref="B15" authorId="6" shapeId="0" xr:uid="{DCEB40C1-071A-4A8F-A7AE-629044A571DC}">
      <text>
        <t xml:space="preserve">[Threaded comment]
Your version of Excel allows you to read this threaded comment; however, any edits to it will get removed if the file is opened in a newer version of Excel. Learn more: https://go.microsoft.com/fwlink/?linkid=870924
Comment:
    Debits from Soft Loans
The cost associated with employee benefit schemes funded through salary-related loans or advances (often referred to as “soft loans”), where the authority bears a cost or accounting adjustment. These are uncommon in planning services but may arise in specific employment arrangements. </t>
      </text>
    </comment>
    <comment ref="B16" authorId="7" shapeId="0" xr:uid="{3A4F4549-A131-4F35-9DA5-F79CB557D0F6}">
      <text>
        <t xml:space="preserve">[Threaded comment]
Your version of Excel allows you to read this threaded comment; however, any edits to it will get removed if the file is opened in a newer version of Excel. Learn more: https://go.microsoft.com/fwlink/?linkid=870924
Comment:
    Indirect Employee Expenses
Costs incurred in supporting employees to carry out their roles, but which are not part of pay. This can include training and professional fees, recruitment costs, travel and subsistence and other staff-related expenses necessary for service delivery. </t>
      </text>
    </comment>
    <comment ref="B18" authorId="8" shapeId="0" xr:uid="{04FDAB6E-625B-42E9-A7E2-037868970C43}">
      <text>
        <t xml:space="preserve">[Threaded comment]
Your version of Excel allows you to read this threaded comment; however, any edits to it will get removed if the file is opened in a newer version of Excel. Learn more: https://go.microsoft.com/fwlink/?linkid=870924
Comment:
    Repairs &amp; Maintenance
The cost of maintaining and repairing buildings and premises used by the planning service to keep them safe, operational and compliant. This includes routine maintenance, minor repairs, and servicing of building systems, but excludes major capital works. </t>
      </text>
    </comment>
    <comment ref="B19" authorId="9" shapeId="0" xr:uid="{11AD94A0-1C15-4973-BAAE-F1C8B099116A}">
      <text>
        <t xml:space="preserve">[Threaded comment]
Your version of Excel allows you to read this threaded comment; however, any edits to it will get removed if the file is opened in a newer version of Excel. Learn more: https://go.microsoft.com/fwlink/?linkid=870924
Comment:
    Energy
Expenditure on electricity, gas, heating and other energy supplies used in premises occupied by the planning service. Costs may be directly charged or apportioned where buildings are shared with other services. </t>
      </text>
    </comment>
    <comment ref="B20" authorId="10" shapeId="0" xr:uid="{074A272C-0DFC-47B2-ABDA-0BAFA831DBAC}">
      <text>
        <t xml:space="preserve">[Threaded comment]
Your version of Excel allows you to read this threaded comment; however, any edits to it will get removed if the file is opened in a newer version of Excel. Learn more: https://go.microsoft.com/fwlink/?linkid=870924
Comment:
    CRC Allowances
Costs associated with the Carbon Reduction Commitment (CRC) Energy Efficiency Scheme or successor carbon compliance arrangements, reflecting charges linked to energy consumption and carbon emissions from premises. </t>
      </text>
    </comment>
    <comment ref="B21" authorId="11" shapeId="0" xr:uid="{69674DB6-7DE8-4B70-9E56-9E707C7EC70A}">
      <text>
        <t xml:space="preserve">[Threaded comment]
Your version of Excel allows you to read this threaded comment; however, any edits to it will get removed if the file is opened in a newer version of Excel. Learn more: https://go.microsoft.com/fwlink/?linkid=870924
Comment:
    Rents
Payments made for the use of buildings or office accommodation occupied by the planning service where the authority does not own the premises. This includes lease payments and licence fees. </t>
      </text>
    </comment>
    <comment ref="B22" authorId="12" shapeId="0" xr:uid="{A4206060-4038-4ACD-9954-2B3005DADA40}">
      <text>
        <t xml:space="preserve">[Threaded comment]
Your version of Excel allows you to read this threaded comment; however, any edits to it will get removed if the file is opened in a newer version of Excel. Learn more: https://go.microsoft.com/fwlink/?linkid=870924
Comment:
    Rates
Non-domestic business rates payable on premises used by the planning service. These are statutory charges based on the rateable value of the property and are typically allocated where buildings are shared. </t>
      </text>
    </comment>
    <comment ref="B23" authorId="13" shapeId="0" xr:uid="{BE09544B-0094-452E-B51A-FCB1DCD53EDF}">
      <text>
        <t xml:space="preserve">[Threaded comment]
Your version of Excel allows you to read this threaded comment; however, any edits to it will get removed if the file is opened in a newer version of Excel. Learn more: https://go.microsoft.com/fwlink/?linkid=870924
Comment:
    Water
Charges for water supply, wastewater and drainage services associated with premises used by the planning service. </t>
      </text>
    </comment>
    <comment ref="B24" authorId="14" shapeId="0" xr:uid="{D349463E-4FD4-4C14-B65E-0167051D466C}">
      <text>
        <t xml:space="preserve">[Threaded comment]
Your version of Excel allows you to read this threaded comment; however, any edits to it will get removed if the file is opened in a newer version of Excel. Learn more: https://go.microsoft.com/fwlink/?linkid=870924
Comment:
    Fixtures &amp; Fittings
The cost of non-structural items installed within premises to support service delivery, such as internal fittings, storage units, partitions, and similar items that are not treated as capital assets. </t>
      </text>
    </comment>
    <comment ref="B25" authorId="15" shapeId="0" xr:uid="{390A5B38-171C-4186-AC75-81AC241C28BC}">
      <text>
        <t xml:space="preserve">[Threaded comment]
Your version of Excel allows you to read this threaded comment; however, any edits to it will get removed if the file is opened in a newer version of Excel. Learn more: https://go.microsoft.com/fwlink/?linkid=870924
Comment:
    Operational Buildings
Costs associated with the day-to-day use of buildings, which may include internal recharges for accommodation, facilities management, or corporate property services where these are accounted for as a single premises-related charge. </t>
      </text>
    </comment>
    <comment ref="B26" authorId="16" shapeId="0" xr:uid="{1D3FB94C-3BA4-4AD0-BB3A-FA846A3A0B9C}">
      <text>
        <t xml:space="preserve">[Threaded comment]
Your version of Excel allows you to read this threaded comment; however, any edits to it will get removed if the file is opened in a newer version of Excel. Learn more: https://go.microsoft.com/fwlink/?linkid=870924
Comment:
    Cleaning &amp; Domestic Supplies
Expenditure on cleaning services and consumable supplies required to maintain a safe and hygienic working environment, including cleaning contracts, materials and janitorial supplies. </t>
      </text>
    </comment>
    <comment ref="B27" authorId="17" shapeId="0" xr:uid="{4780CAAC-DE91-49AD-A4C5-4895167035A4}">
      <text>
        <t xml:space="preserve">[Threaded comment]
Your version of Excel allows you to read this threaded comment; however, any edits to it will get removed if the file is opened in a newer version of Excel. Learn more: https://go.microsoft.com/fwlink/?linkid=870924
Comment:
    Grounds Maintenance
Costs of maintaining external areas associated with premises, such as landscaping, paths, car parks and other outdoor spaces used by the planning service. </t>
      </text>
    </comment>
    <comment ref="B28" authorId="18" shapeId="0" xr:uid="{D2057B77-A464-4B5B-B101-EC7261EEBBBB}">
      <text>
        <t xml:space="preserve">[Threaded comment]
Your version of Excel allows you to read this threaded comment; however, any edits to it will get removed if the file is opened in a newer version of Excel. Learn more: https://go.microsoft.com/fwlink/?linkid=870924
Comment:
    Premises Insurance
Insurance premiums covering buildings and premises occupied by the planning service, including protection against damage, loss or other property-related risks. </t>
      </text>
    </comment>
    <comment ref="B29" authorId="19" shapeId="0" xr:uid="{718E7FE0-A3C7-4589-B2D0-8B5FF588CC1D}">
      <text>
        <t xml:space="preserve">[Threaded comment]
Your version of Excel allows you to read this threaded comment; however, any edits to it will get removed if the file is opened in a newer version of Excel. Learn more: https://go.microsoft.com/fwlink/?linkid=870924
Comment:
    Premises Provisions
Amounts set aside to meet future premises-related liabilities or anticipated costs, such as dilapidations, major repairs, or compliance works where the timing or value is uncertain. </t>
      </text>
    </comment>
    <comment ref="B31" authorId="20" shapeId="0" xr:uid="{4B052E7F-C24D-4C06-805D-F101B5572A0D}">
      <text>
        <t xml:space="preserve">[Threaded comment]
Your version of Excel allows you to read this threaded comment; however, any edits to it will get removed if the file is opened in a newer version of Excel. Learn more: https://go.microsoft.com/fwlink/?linkid=870924
Comment:
    Direct Transport
Costs arising from vehicles owned or directly operated by the authority and used by the planning service. This includes fuel, servicing, repairs, vehicle licences and other day-to-day running costs. </t>
      </text>
    </comment>
    <comment ref="B32" authorId="21" shapeId="0" xr:uid="{E8EA1CB8-EAB9-4A88-A35D-9B14155F9ED4}">
      <text>
        <t xml:space="preserve">[Threaded comment]
Your version of Excel allows you to read this threaded comment; however, any edits to it will get removed if the file is opened in a newer version of Excel. Learn more: https://go.microsoft.com/fwlink/?linkid=870924
Comment:
    Recharges
Internal charges made by another council service (such as fleet management or transport services) to the planning service for the provision or use of vehicles, mileage systems, or transport-related support. </t>
      </text>
    </comment>
    <comment ref="B33" authorId="22" shapeId="0" xr:uid="{75946F37-BE00-4527-B43F-5FCCFDCE3B49}">
      <text>
        <t xml:space="preserve">[Threaded comment]
Your version of Excel allows you to read this threaded comment; however, any edits to it will get removed if the file is opened in a newer version of Excel. Learn more: https://go.microsoft.com/fwlink/?linkid=870924
Comment:
    Contract Hire
Expenditure on vehicles leased or hired under contract for use by the planning service, including lease payments and any associated servicing or maintenance included in the contract. </t>
      </text>
    </comment>
    <comment ref="B34" authorId="23" shapeId="0" xr:uid="{FB86A791-19C9-4E1A-B743-E50DE90CCEFA}">
      <text>
        <t xml:space="preserve">[Threaded comment]
Your version of Excel allows you to read this threaded comment; however, any edits to it will get removed if the file is opened in a newer version of Excel. Learn more: https://go.microsoft.com/fwlink/?linkid=870924
Comment:
    Public Transport
Costs of travel by public transport incurred in the course of planning service duties, such as rail, bus, tram or underground fares, including season tickets or ad hoc journeys. </t>
      </text>
    </comment>
    <comment ref="B35" authorId="24" shapeId="0" xr:uid="{8902C27D-2206-4E51-80ED-F843C6588896}">
      <text>
        <t xml:space="preserve">[Threaded comment]
Your version of Excel allows you to read this threaded comment; however, any edits to it will get removed if the file is opened in a newer version of Excel. Learn more: https://go.microsoft.com/fwlink/?linkid=870924
Comment:
    Transport Insurance
Insurance premiums relating to vehicles or transport activities used by the planning service, including cover for damage, liability, or loss. </t>
      </text>
    </comment>
    <comment ref="B36" authorId="25" shapeId="0" xr:uid="{BABB5613-D000-40DC-B0E1-9BAED035A7D5}">
      <text>
        <t xml:space="preserve">[Threaded comment]
Your version of Excel allows you to read this threaded comment; however, any edits to it will get removed if the file is opened in a newer version of Excel. Learn more: https://go.microsoft.com/fwlink/?linkid=870924
Comment:
    Car Allowances
Usage-based payments made to employees for the use of their own vehicles for business purposes, including mileage payments and any lump-sum car allowances paid in lieu of a council vehicle. </t>
      </text>
    </comment>
    <comment ref="B37" authorId="26" shapeId="0" xr:uid="{DCC11887-3DE9-4192-8589-D2921434EFE8}">
      <text>
        <t xml:space="preserve">[Threaded comment]
Your version of Excel allows you to read this threaded comment; however, any edits to it will get removed if the file is opened in a newer version of Excel. Learn more: https://go.microsoft.com/fwlink/?linkid=870924
Comment:
    Transport Provisions
Amounts set aside to meet future transport-related liabilities or anticipated costs, such as vehicle replacement, accident claims, or termination costs on hire agreements where the timing or value is uncertain.
</t>
      </text>
    </comment>
    <comment ref="B39" authorId="27" shapeId="0" xr:uid="{332A07F6-4F01-4A19-BBC0-D9225DBAA1A0}">
      <text>
        <t xml:space="preserve">[Threaded comment]
Your version of Excel allows you to read this threaded comment; however, any edits to it will get removed if the file is opened in a newer version of Excel. Learn more: https://go.microsoft.com/fwlink/?linkid=870924
Comment:
    Equipment, Furniture and Materials
Expenditure on items required to support the day-to-day operation of the planning service, including office equipment, furniture, IT peripherals and consumable materials. This excludes items treated as capital assets. </t>
      </text>
    </comment>
    <comment ref="B40" authorId="28" shapeId="0" xr:uid="{A8C9D196-4964-49AC-9708-4F64C31887BC}">
      <text>
        <t xml:space="preserve">[Threaded comment]
Your version of Excel allows you to read this threaded comment; however, any edits to it will get removed if the file is opened in a newer version of Excel. Learn more: https://go.microsoft.com/fwlink/?linkid=870924
Comment:
    Catering
Costs of providing refreshments or catering services in connection with planning service activities, such as meetings, training sessions, examinations, or formal events, where these are funded by the authority. </t>
      </text>
    </comment>
    <comment ref="B41" authorId="29" shapeId="0" xr:uid="{F07AA993-C2EF-4576-BB37-4C32BF7A0124}">
      <text>
        <t xml:space="preserve">[Threaded comment]
Your version of Excel allows you to read this threaded comment; however, any edits to it will get removed if the file is opened in a newer version of Excel. Learn more: https://go.microsoft.com/fwlink/?linkid=870924
Comment:
    Clothes, Uniforms &amp; Laundry
Expenditure on work-related clothing, uniforms, protective equipment and associated cleaning or laundry services required for staff to carry out their duties safely or professionally. </t>
      </text>
    </comment>
    <comment ref="B42" authorId="30" shapeId="0" xr:uid="{E62C5B40-7D13-4EF8-BE69-69544E633E71}">
      <text>
        <t xml:space="preserve">[Threaded comment]
Your version of Excel allows you to read this threaded comment; however, any edits to it will get removed if the file is opened in a newer version of Excel. Learn more: https://go.microsoft.com/fwlink/?linkid=870924
Comment:
    Printing &amp; Stationery
Costs of printing, copying and stationery supplies used by the planning service, including paper, postage, external printing contracts and related consumables. </t>
      </text>
    </comment>
    <comment ref="B43" authorId="31" shapeId="0" xr:uid="{3AB2575A-9F91-4861-8CAF-696EC330C92C}">
      <text>
        <t xml:space="preserve">[Threaded comment]
Your version of Excel allows you to read this threaded comment; however, any edits to it will get removed if the file is opened in a newer version of Excel. Learn more: https://go.microsoft.com/fwlink/?linkid=870924
Comment:
    Services
Payments to external providers for professional, technical or support services that are not otherwise classified elsewhere. This may include consultancy, specialist advice, surveys, legal support, or outsourced service elements linked to planning activity. </t>
      </text>
    </comment>
    <comment ref="B44" authorId="32" shapeId="0" xr:uid="{8949DFE7-FCC2-4F24-A586-CC2168C88BF8}">
      <text>
        <t xml:space="preserve">[Threaded comment]
Your version of Excel allows you to read this threaded comment; however, any edits to it will get removed if the file is opened in a newer version of Excel. Learn more: https://go.microsoft.com/fwlink/?linkid=870924
Comment:
    Communications &amp; Computing
Expenditure on telecommunications and digital services supporting the planning service, including telephony, mobile devices, broadband, software licences, ICT systems, and ongoing support or hosting arrangements. </t>
      </text>
    </comment>
    <comment ref="B45" authorId="33" shapeId="0" xr:uid="{44D21FF8-BFC7-4204-8EBF-2242F5896EEC}">
      <text>
        <t xml:space="preserve">[Threaded comment]
Your version of Excel allows you to read this threaded comment; however, any edits to it will get removed if the file is opened in a newer version of Excel. Learn more: https://go.microsoft.com/fwlink/?linkid=870924
Comment:
    Members’ Allowances
Allowances and payments made to elected members in connection with planning-related duties, such as planning committee meetings, site visits or formal decision-making responsibilities. </t>
      </text>
    </comment>
    <comment ref="B46" authorId="34" shapeId="0" xr:uid="{6BE3D833-E550-4756-BF4F-4A9F75F225AC}">
      <text>
        <t xml:space="preserve">[Threaded comment]
Your version of Excel allows you to read this threaded comment; however, any edits to it will get removed if the file is opened in a newer version of Excel. Learn more: https://go.microsoft.com/fwlink/?linkid=870924
Comment:
    Expenses
Reimbursement of costs incurred by employees or members while undertaking planning service duties, excluding travel costs where these are recorded under transport-related expenditure. </t>
      </text>
    </comment>
    <comment ref="B47" authorId="35" shapeId="0" xr:uid="{0ED42982-4B80-4A0C-B2A9-0B3BCD650B3F}">
      <text>
        <t xml:space="preserve">[Threaded comment]
Your version of Excel allows you to read this threaded comment; however, any edits to it will get removed if the file is opened in a newer version of Excel. Learn more: https://go.microsoft.com/fwlink/?linkid=870924
Comment:
    Grants &amp; Subscriptions
Payments made to external bodies, professional organisations or partnerships, including subscriptions, membership fees, or grants that support the planning service’s statutory functions or professional development. </t>
      </text>
    </comment>
    <comment ref="B48" authorId="36" shapeId="0" xr:uid="{A9CA96CF-BC9D-4320-88EA-E0CD87E5B83F}">
      <text>
        <t xml:space="preserve">[Threaded comment]
Your version of Excel allows you to read this threaded comment; however, any edits to it will get removed if the file is opened in a newer version of Excel. Learn more: https://go.microsoft.com/fwlink/?linkid=870924
Comment:
    PFI &amp; Public / Private Partnership
Costs arising from Private Finance Initiative (PFI) or Public–Private Partnership (PPP) arrangements that relate to the planning service, including service charges or contractual payments for facilities or services provided under such schemes. </t>
      </text>
    </comment>
    <comment ref="B49" authorId="37" shapeId="0" xr:uid="{81D9088D-3C52-404C-ABC6-97B21D9CE4DA}">
      <text>
        <t xml:space="preserve">[Threaded comment]
Your version of Excel allows you to read this threaded comment; however, any edits to it will get removed if the file is opened in a newer version of Excel. Learn more: https://go.microsoft.com/fwlink/?linkid=870924
Comment:
    Provisions
Amounts set aside to meet future supplies- and services-related liabilities arising from planning service activity, where the timing or amount of the cost is uncertain. This may include anticipated contractual disputes, service termination costs, or other non-staff, non-premises obligations that are expected to fall on the service in the future. </t>
      </text>
    </comment>
    <comment ref="B50" authorId="38" shapeId="0" xr:uid="{46910454-2D7C-4558-AC8B-9478D87F7DB4}">
      <text>
        <t xml:space="preserve">[Threaded comment]
Your version of Excel allows you to read this threaded comment; however, any edits to it will get removed if the file is opened in a newer version of Excel. Learn more: https://go.microsoft.com/fwlink/?linkid=870924
Comment:
    Miscellaneous
Other supplies and services expenditure that cannot reasonably be classified under another heading, typically low-value or infrequent items associated with planning service delivery. </t>
      </text>
    </comment>
    <comment ref="A51" authorId="39" shapeId="0" xr:uid="{CC999403-ECD2-4D69-80F4-A44B11401551}">
      <text>
        <t xml:space="preserve">[Threaded comment]
Your version of Excel allows you to read this threaded comment; however, any edits to it will get removed if the file is opened in a newer version of Excel. Learn more: https://go.microsoft.com/fwlink/?linkid=870924
Comment:
    Third Party Payments
Payments made by the authority to external organisations or individuals for goods, services or works provided in support of the planning service, where the payment represents consideration for a specific service or activity. This includes payments to contractors, consultants or other bodies delivering defined outputs on behalf of the planning service. </t>
      </text>
    </comment>
    <comment ref="A52" authorId="40" shapeId="0" xr:uid="{7C3ED1B1-600E-46BB-B1E1-18FE42EBD46E}">
      <text>
        <t xml:space="preserve">[Threaded comment]
Your version of Excel allows you to read this threaded comment; however, any edits to it will get removed if the file is opened in a newer version of Excel. Learn more: https://go.microsoft.com/fwlink/?linkid=870924
Comment:
    Transfer Payments
Payments made by the authority where no direct goods or services are received in return, and where the authority is effectively passing resources to another organisation or individual to support activity aligned with policy or statutory objectives. In the planning context, this may include grants or contributions made to other bodies without direct control over delivery.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Waite</author>
  </authors>
  <commentList>
    <comment ref="A6" authorId="0" shapeId="0" xr:uid="{8778B2D2-393F-4C92-9C2D-8A2A821E1E23}">
      <text>
        <r>
          <rPr>
            <b/>
            <sz val="9"/>
            <color indexed="81"/>
            <rFont val="Tahoma"/>
            <family val="2"/>
          </rPr>
          <t>Adrian Waite:</t>
        </r>
        <r>
          <rPr>
            <sz val="9"/>
            <color indexed="81"/>
            <rFont val="Tahoma"/>
            <family val="2"/>
          </rPr>
          <t xml:space="preserve">
I envisage there being several versions of this sheet for different groups of employees</t>
        </r>
      </text>
    </comment>
  </commentList>
</comments>
</file>

<file path=xl/sharedStrings.xml><?xml version="1.0" encoding="utf-8"?>
<sst xmlns="http://schemas.openxmlformats.org/spreadsheetml/2006/main" count="341" uniqueCount="224">
  <si>
    <t>Local Government Association - Planning Advisory Service</t>
  </si>
  <si>
    <t>NSIP Cost Recovery</t>
  </si>
  <si>
    <t>Total Cost of Planning Service</t>
  </si>
  <si>
    <t>Budget</t>
  </si>
  <si>
    <t>Employees</t>
  </si>
  <si>
    <t>Consultants</t>
  </si>
  <si>
    <t>Legal</t>
  </si>
  <si>
    <t>Indirect</t>
  </si>
  <si>
    <t>Check</t>
  </si>
  <si>
    <t>£</t>
  </si>
  <si>
    <t>Direct Salaries</t>
  </si>
  <si>
    <t>National Insurance</t>
  </si>
  <si>
    <t>Superannuation</t>
  </si>
  <si>
    <t>Agency Staff</t>
  </si>
  <si>
    <t>Employee Allowances</t>
  </si>
  <si>
    <t>Indirect Employee Expenses</t>
  </si>
  <si>
    <t>Contributions to Provisions</t>
  </si>
  <si>
    <t>Debits from soft loans</t>
  </si>
  <si>
    <t>Premises related expenditure</t>
  </si>
  <si>
    <t>Repairs &amp; Maintenance</t>
  </si>
  <si>
    <t>Energy</t>
  </si>
  <si>
    <t>CRC Allowances</t>
  </si>
  <si>
    <t>Rents</t>
  </si>
  <si>
    <t>Rates</t>
  </si>
  <si>
    <t>Water</t>
  </si>
  <si>
    <t>Fixtures &amp; Fittings</t>
  </si>
  <si>
    <t>Operational Buildings</t>
  </si>
  <si>
    <t>Cleaning &amp; Domestic Supplies</t>
  </si>
  <si>
    <t>Grounds Maintenance</t>
  </si>
  <si>
    <t>Premises Insurance</t>
  </si>
  <si>
    <t>Premises Provisions</t>
  </si>
  <si>
    <t>Transport related expenditure</t>
  </si>
  <si>
    <t>Direct Transport</t>
  </si>
  <si>
    <t>Recharges</t>
  </si>
  <si>
    <t>Contract Hire</t>
  </si>
  <si>
    <t>Public Transport</t>
  </si>
  <si>
    <t>Transport Insurance</t>
  </si>
  <si>
    <t>Car Allowances</t>
  </si>
  <si>
    <t>Transport Provisions</t>
  </si>
  <si>
    <t>Supplies and services</t>
  </si>
  <si>
    <t>Equipment, furniture, materials</t>
  </si>
  <si>
    <t>Catering</t>
  </si>
  <si>
    <t>Clothes, Uniforms &amp; Laundry</t>
  </si>
  <si>
    <t>Printing &amp; Stationery</t>
  </si>
  <si>
    <t>Services</t>
  </si>
  <si>
    <t>Communications &amp; Computing</t>
  </si>
  <si>
    <t>Members' Allowances</t>
  </si>
  <si>
    <t>Expenses</t>
  </si>
  <si>
    <t>Grants &amp; Subscriptions</t>
  </si>
  <si>
    <t>PFI &amp; Public / Private Partnership</t>
  </si>
  <si>
    <t>Provisions</t>
  </si>
  <si>
    <t>Miscellaneous</t>
  </si>
  <si>
    <t>Third party payments</t>
  </si>
  <si>
    <t>Transfer payments</t>
  </si>
  <si>
    <t>Support services</t>
  </si>
  <si>
    <t>Finance</t>
  </si>
  <si>
    <t>Information Technology</t>
  </si>
  <si>
    <t>Human Resources</t>
  </si>
  <si>
    <t>Property Management</t>
  </si>
  <si>
    <t>Legal Services</t>
  </si>
  <si>
    <t>Procurement</t>
  </si>
  <si>
    <t>Transport</t>
  </si>
  <si>
    <t>Depreciation and impairment</t>
  </si>
  <si>
    <t>Income</t>
  </si>
  <si>
    <t>Capital Financing costs</t>
  </si>
  <si>
    <t>Total</t>
  </si>
  <si>
    <t>Overhead rate</t>
  </si>
  <si>
    <t>Employees' Costs</t>
  </si>
  <si>
    <t>Annual cost (including NI &amp; Superannuation) £</t>
  </si>
  <si>
    <t>Contracted hours / week</t>
  </si>
  <si>
    <t>Gross Contracted Hours</t>
  </si>
  <si>
    <t>Less</t>
  </si>
  <si>
    <t>Annual Leave (days)</t>
  </si>
  <si>
    <t>Bank holidays (days)</t>
  </si>
  <si>
    <t>Annual Leave &amp; Bank Holidays</t>
  </si>
  <si>
    <t>Contracted Hours / year</t>
  </si>
  <si>
    <t>Sickness %</t>
  </si>
  <si>
    <t>Training %</t>
  </si>
  <si>
    <t>Training &amp; sickness</t>
  </si>
  <si>
    <t>Net Contracted Hours</t>
  </si>
  <si>
    <t>Chargeable Hours</t>
  </si>
  <si>
    <t>Staffing Costs - Hourly rate £</t>
  </si>
  <si>
    <t>Staffing Costs Recovered</t>
  </si>
  <si>
    <t>Overheads - Hourly rate £</t>
  </si>
  <si>
    <t>Total Hourly Rate</t>
  </si>
  <si>
    <t>Overheads Recovered</t>
  </si>
  <si>
    <t>Planning Performance Agreements</t>
  </si>
  <si>
    <t>Responding to Early Stakeholder Engagement</t>
  </si>
  <si>
    <t>Responding to EIA Scoping</t>
  </si>
  <si>
    <t>Responding to Non-Statutory Consultations 1 &amp; 2</t>
  </si>
  <si>
    <t>Advising on EIA surveys including thematic meetings</t>
  </si>
  <si>
    <t>Responding to Statement of Community Consultation</t>
  </si>
  <si>
    <t>Responding to Statutory Consultation</t>
  </si>
  <si>
    <t>Responding to DCO submission including adequacy of consultation and relevant representations</t>
  </si>
  <si>
    <t>Drafting Statement of Common Ground</t>
  </si>
  <si>
    <t>Drafting Local Impact Report</t>
  </si>
  <si>
    <t>Drafting Legal Agreements</t>
  </si>
  <si>
    <t>Taking part in DCO Examination</t>
  </si>
  <si>
    <t>Consultants' Costs</t>
  </si>
  <si>
    <t>Grid Engineering</t>
  </si>
  <si>
    <t>Glint and Glare Studies</t>
  </si>
  <si>
    <t>Ecology</t>
  </si>
  <si>
    <t>Landscape &amp; Visual Assessment</t>
  </si>
  <si>
    <t>Environmental Specialists</t>
  </si>
  <si>
    <t>Technical Specialists</t>
  </si>
  <si>
    <t>Legal Costs</t>
  </si>
  <si>
    <t>Development Consent Order</t>
  </si>
  <si>
    <t>Habitats</t>
  </si>
  <si>
    <t>Compulsory Acquisition</t>
  </si>
  <si>
    <t>Environmental Assessment</t>
  </si>
  <si>
    <t>Scrutiny of Drafting</t>
  </si>
  <si>
    <t>Statements of Common Ground</t>
  </si>
  <si>
    <t>Local Impact Reports</t>
  </si>
  <si>
    <t>Examination of Documents</t>
  </si>
  <si>
    <t>Summary of Costs</t>
  </si>
  <si>
    <t>Core Team</t>
  </si>
  <si>
    <t>Grand Total (excluding VAT)</t>
  </si>
  <si>
    <t>Value Added Tax @ 20%</t>
  </si>
  <si>
    <t>Grand Total (including VAT)</t>
  </si>
  <si>
    <t>Time Recording for Consents Team</t>
  </si>
  <si>
    <t>Name</t>
  </si>
  <si>
    <t>Team</t>
  </si>
  <si>
    <t>Project</t>
  </si>
  <si>
    <t>Task</t>
  </si>
  <si>
    <t>Description</t>
  </si>
  <si>
    <t>Date</t>
  </si>
  <si>
    <t>Duration (hours)</t>
  </si>
  <si>
    <t>The tool combines:</t>
  </si>
  <si>
    <t>- total employment cost</t>
  </si>
  <si>
    <t>- productive hours</t>
  </si>
  <si>
    <t>Enter a budget or estimated cost for external specialists that need to be procured to work on the NSIP. For each input you need to define:</t>
  </si>
  <si>
    <t>The specialist area</t>
  </si>
  <si>
    <t>The scope of work</t>
  </si>
  <si>
    <t>The estimated or contract value</t>
  </si>
  <si>
    <t>They are added to the project cost.</t>
  </si>
  <si>
    <t xml:space="preserve">Enter a budget or estimated cost for all legal costs that will be provided from both internal legal services and external legal specialists. </t>
  </si>
  <si>
    <t>Specify what type of legal work will be undertaken and the stage it relates to, to support clarity in the PPA.</t>
  </si>
  <si>
    <t>The final tab brings together all of the above elements:</t>
  </si>
  <si>
    <t>- Costs of the core team based on staff time and overheads</t>
  </si>
  <si>
    <t>- external specialist costs</t>
  </si>
  <si>
    <t>- legal costs</t>
  </si>
  <si>
    <t>This generates a single, clear NSIP project cost for PPA discussions.</t>
  </si>
  <si>
    <t>Localised Fees / NSIP Cost Recovery</t>
  </si>
  <si>
    <t>Income if all hours charged</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</si>
  <si>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</si>
  <si>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</si>
  <si>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</si>
  <si>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</si>
  <si>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</si>
  <si>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</si>
  <si>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</si>
  <si>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</si>
  <si>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</si>
  <si>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</si>
  <si>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</si>
  <si>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</si>
  <si>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</si>
  <si>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</si>
  <si>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</si>
  <si>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</si>
  <si>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</si>
  <si>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</si>
  <si>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</si>
  <si>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</si>
  <si>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Employee 21</t>
  </si>
  <si>
    <t xml:space="preserve">Overview - creating a fee </t>
  </si>
  <si>
    <t>Getting started</t>
  </si>
  <si>
    <t>1. Complete “Worksheet 1 - Service Costs” (planning service costs)</t>
  </si>
  <si>
    <t>- Premises related expenditure</t>
  </si>
  <si>
    <t>- Supplies and services</t>
  </si>
  <si>
    <t>- Third party payments</t>
  </si>
  <si>
    <t>- Transfer payments</t>
  </si>
  <si>
    <t>- Support services</t>
  </si>
  <si>
    <t>- Depreciation and impairment</t>
  </si>
  <si>
    <t>- Capital Financing costs</t>
  </si>
  <si>
    <t>Hours Estimated or Spent/Activity</t>
  </si>
  <si>
    <t>March 2026</t>
  </si>
  <si>
    <t>Average rate</t>
  </si>
  <si>
    <t>Hourly rate / Charges</t>
  </si>
  <si>
    <t>Charges for NSIP Team</t>
  </si>
  <si>
    <t xml:space="preserve">Localised Fees / NSIP Cost Recovery  </t>
  </si>
  <si>
    <t>Notes</t>
  </si>
  <si>
    <t>Introduction</t>
  </si>
  <si>
    <t>Annual leave and bank holidays</t>
  </si>
  <si>
    <t>- Enter the bank holiday days for the year in question (usually 8, but worth checking).</t>
  </si>
  <si>
    <t>- Enter their individual leave in days.</t>
  </si>
  <si>
    <t>Annual leave and bank holidays are paid but non-available time so are deducted from the gross contracted hours to calculate realistic net working hours. For each employee:</t>
  </si>
  <si>
    <t>If you don't have each employee's individual data you may choose to use a weighted average across the team; or use the entitlement applicable to the majority of case officers.</t>
  </si>
  <si>
    <t>Sickness and training days</t>
  </si>
  <si>
    <t xml:space="preserve">Identify your Development Management team / NSIP project team </t>
  </si>
  <si>
    <t>Salary, on-cost and contracted hours information</t>
  </si>
  <si>
    <t>Hourly rates are generated automatically</t>
  </si>
  <si>
    <t>…to generate a transparent hourly rate for each officer or grade and an average rate should you choose to use that.</t>
  </si>
  <si>
    <t>The tool multiplies hours × hourly rate to produce a total estimated fee / cost. For NSIPs you may wish to add consultant and legal costs separately - see Step 4 below.</t>
  </si>
  <si>
    <t>- Enter the %age to be used as a factor for sickness.</t>
  </si>
  <si>
    <t>- overhead percentage (from the Service Costs worksheet)</t>
  </si>
  <si>
    <t>3. Complete “Worksheet 3 Activity &amp; Time”</t>
  </si>
  <si>
    <t>Estimate NSIP project hours &amp; calculate the fee:</t>
  </si>
  <si>
    <t>4. Add consultant and other external procurement costs in “Worksheet 4 NSIP_Consultant”</t>
  </si>
  <si>
    <t>5. Add legal costs in “Worksheet 5 - NSIP_Legal”</t>
  </si>
  <si>
    <t>6. Review the total project cost in “Worksheet 6 – summary”</t>
  </si>
  <si>
    <t xml:space="preserve">Working from your departmental budget enter the total annual cost of running the relevant planning service or team. </t>
  </si>
  <si>
    <t>- Transport related expenditure</t>
  </si>
  <si>
    <t>- Employees - total employee costs (plus salaries on-costs (national insurance and pension/superannuation)</t>
  </si>
  <si>
    <r>
      <t>1) The baseline costs ("the budget")</t>
    </r>
    <r>
      <rPr>
        <sz val="11"/>
        <color theme="1"/>
        <rFont val="Arial"/>
        <family val="2"/>
      </rPr>
      <t xml:space="preserve"> for the Development Management Service / NSIP team</t>
    </r>
    <r>
      <rPr>
        <b/>
        <sz val="11"/>
        <color theme="1"/>
        <rFont val="Arial"/>
        <family val="2"/>
      </rPr>
      <t xml:space="preserve"> (Worksheet 1: 'Service Costs')</t>
    </r>
  </si>
  <si>
    <r>
      <rPr>
        <b/>
        <sz val="11"/>
        <color theme="1"/>
        <rFont val="Arial"/>
        <family val="2"/>
      </rPr>
      <t>2) An hourly £ rate</t>
    </r>
    <r>
      <rPr>
        <sz val="11"/>
        <color theme="1"/>
        <rFont val="Arial"/>
        <family val="2"/>
      </rPr>
      <t xml:space="preserve"> for those inputting to the process </t>
    </r>
    <r>
      <rPr>
        <b/>
        <sz val="11"/>
        <color theme="1"/>
        <rFont val="Arial"/>
        <family val="2"/>
      </rPr>
      <t xml:space="preserve">(Worksheet 2: 'Employee hourly rates'); </t>
    </r>
  </si>
  <si>
    <r>
      <rPr>
        <b/>
        <sz val="11"/>
        <color theme="1"/>
        <rFont val="Arial"/>
        <family val="2"/>
      </rPr>
      <t xml:space="preserve">3) The time taken </t>
    </r>
    <r>
      <rPr>
        <sz val="11"/>
        <color theme="1"/>
        <rFont val="Arial"/>
        <family val="2"/>
      </rPr>
      <t xml:space="preserve">on the inputs for processing an NSIP </t>
    </r>
    <r>
      <rPr>
        <b/>
        <sz val="11"/>
        <color theme="1"/>
        <rFont val="Arial"/>
        <family val="2"/>
      </rPr>
      <t>(Worksheet 3: 'NSIP Process Activity &amp; Time')</t>
    </r>
  </si>
  <si>
    <t>You will need to enter costs under the following broad cost headings:</t>
  </si>
  <si>
    <t>For each employee:</t>
  </si>
  <si>
    <t>- Add in weekly contracted hours. These are scaled up to reflect the 52 weeks of the year by the spreadsheet.</t>
  </si>
  <si>
    <t>- Enter the annual salary, plus on costs (National Insurance &amp; Superannuation (pension)).</t>
  </si>
  <si>
    <t>2. Complete “Worksheet 2 - Employee hourly rates” (Note: the spreadsheet contains data that is illustrative only)</t>
  </si>
  <si>
    <t>Non-Chargeable Time</t>
  </si>
  <si>
    <t>Non-Chargeable Time %</t>
  </si>
  <si>
    <t>Non-Chargeable Time Hours</t>
  </si>
  <si>
    <t xml:space="preserve">Not all paid working time can be attributed to a specific fee-earning / cost recovery activity as it normally includes essential activities required to operate the service but which are not directly chargeable to an individual case. Some activities like general team coordination or team meetings, corporate/democratic compliance/reporting, member briefings (when not directly linked to a scheme), HR processes and general administration are not normally attributable to a single application/project. PAS has assumed a non productive time of 15%. </t>
  </si>
  <si>
    <r>
      <rPr>
        <b/>
        <sz val="11"/>
        <color theme="1"/>
        <rFont val="Arial"/>
        <family val="2"/>
      </rPr>
      <t>Planning applications:</t>
    </r>
    <r>
      <rPr>
        <sz val="11"/>
        <color theme="1"/>
        <rFont val="Arial"/>
        <family val="2"/>
      </rPr>
      <t xml:space="preserve"> use Worksheet 3</t>
    </r>
    <r>
      <rPr>
        <b/>
        <sz val="11"/>
        <color theme="1"/>
        <rFont val="Arial"/>
        <family val="2"/>
      </rPr>
      <t xml:space="preserve"> t</t>
    </r>
    <r>
      <rPr>
        <sz val="11"/>
        <color theme="1"/>
        <rFont val="Arial"/>
        <family val="2"/>
      </rPr>
      <t xml:space="preserve">o calculate the fee for a particular NSIP project. You need to establish how long is spent on processing and project activities. The worksheets includes a set of activities that are typical to most NSIP projects up to consenting. A second sheet for post consent is also being developed. </t>
    </r>
  </si>
  <si>
    <t>Responding to Consultations 1 &amp; 2</t>
  </si>
  <si>
    <t xml:space="preserve">To set a fee for cost recovery are 3 things that need to be established: </t>
  </si>
  <si>
    <t xml:space="preserve">Identify the employees who  contribute to NSIP work. This can include employees that work in development management, policy team, core project staff (such as planning, transport, environmental health, drainage, GIS, ecology, design, project/programme management, administration) and other in-house professionals described where these are relevant. </t>
  </si>
  <si>
    <r>
      <t xml:space="preserve">Sickness and training days are subtracted from the contracted hours. </t>
    </r>
    <r>
      <rPr>
        <b/>
        <i/>
        <sz val="11"/>
        <color theme="1"/>
        <rFont val="Arial"/>
        <family val="2"/>
      </rPr>
      <t>Sickness:</t>
    </r>
    <r>
      <rPr>
        <sz val="11"/>
        <color theme="1"/>
        <rFont val="Arial"/>
        <family val="2"/>
      </rPr>
      <t xml:space="preserve"> There are several ways to do this. </t>
    </r>
    <r>
      <rPr>
        <b/>
        <sz val="11"/>
        <color theme="1"/>
        <rFont val="Arial"/>
        <family val="2"/>
      </rPr>
      <t>Option A</t>
    </r>
    <r>
      <rPr>
        <sz val="11"/>
        <color theme="1"/>
        <rFont val="Arial"/>
        <family val="2"/>
      </rPr>
      <t xml:space="preserve"> – Use Corporate Council Data by taking the council’s (or planning department's) average sickness rate over 2–3 years. This makes the model defensible because it is based on actual employer data. </t>
    </r>
    <r>
      <rPr>
        <b/>
        <sz val="11"/>
        <color theme="1"/>
        <rFont val="Arial"/>
        <family val="2"/>
      </rPr>
      <t xml:space="preserve">Option B </t>
    </r>
    <r>
      <rPr>
        <sz val="11"/>
        <color theme="1"/>
        <rFont val="Arial"/>
        <family val="2"/>
      </rPr>
      <t xml:space="preserve">– Use a Standard Percentage Assumption - if local data is unavailable, many public sector workforce models use 3%–5% of gross working time. </t>
    </r>
    <r>
      <rPr>
        <b/>
        <i/>
        <sz val="11"/>
        <color theme="1"/>
        <rFont val="Arial"/>
        <family val="2"/>
      </rPr>
      <t>Training:</t>
    </r>
    <r>
      <rPr>
        <sz val="11"/>
        <color theme="1"/>
        <rFont val="Arial"/>
        <family val="2"/>
      </rPr>
      <t xml:space="preserve">  Councils will vary so we have chosen a to adopt a reasonable percentage assumption of gross contracted hours. </t>
    </r>
  </si>
  <si>
    <r>
      <t>This toolkit helps local planning authorities to calculate clear, consistent and defensible hourly rates to achieve cost recovery when setting fees for NSIP work. It brings together direct and indirect costs (staff and non-staff costs), overheads and productive hours to generate transparent rates for use in Planning Performance Agreements (PPAs), and helping with general cost recovery discussions. This toolkit covers the 'mechanics' of establishing costs and the cost recovery process and should be used alongside the PAS guidance: '</t>
    </r>
    <r>
      <rPr>
        <i/>
        <sz val="11"/>
        <color theme="1"/>
        <rFont val="Arial"/>
        <family val="2"/>
      </rPr>
      <t>NSIP Cost Recovery: a guide for local authorities' [weblink to be inserted].</t>
    </r>
    <r>
      <rPr>
        <sz val="11"/>
        <color theme="1"/>
        <rFont val="Arial"/>
        <family val="2"/>
      </rPr>
      <t xml:space="preserve"> </t>
    </r>
    <r>
      <rPr>
        <b/>
        <sz val="11"/>
        <color theme="1"/>
        <rFont val="Arial"/>
        <family val="2"/>
      </rPr>
      <t xml:space="preserve">This toolkit is designed to be 'ready to use' however it includes example data for illustrative purposes that you'll want to remove before entering your councils data. Planning Advisory Service (PAS) appreciates that not everyone will be familiar with some of the accounting terminology used and we receommend working with someone form your finance team on this.  </t>
    </r>
  </si>
  <si>
    <t>*The Chartered Institute of Public Finance &amp; Accountancy (CIPFA) has produced a ‘Service Expenditure Analysis’ that is used by every local authority to calculate the total cost of providing each service. Our toolkit replicates the terminology and cost categoriesof the SEA. However, councils may choose to use any other methodology and sources of information. The important thing is to make sure that all relevant costs are included.</t>
  </si>
  <si>
    <t>To encourage a consistent approach, the service cost worksheet uses cost descriptions/headings that reflect Chartered Institute of Public Finance &amp; Accountancy (CIPFA) standard practice*. Most counci'ls departmental budgets will reflect and refer to these cost headings in different ways - so there is a bit of a 'mapping' exercise to do to complete Worksheet 1. Each of the CIPFA cost headings in Worksheet 1 has a definition to help you map items across (hover your cursor over the cell to reveal the definition). Do not worry if you can't find a total match - the most important thing is to make sure you have captured the full direct and indirect cost for YOUR service (if in doubt, it is ok to use the 'miscellaneous' category). This data is used to generate an overhead percentage rate that is carried through to the hourly rate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</si>
</sst>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_ ;[Red]\-#,##0\ "/>
    <numFmt numFmtId="165" formatCode="0.0%"/>
    <numFmt numFmtId="166" formatCode="&quot;£&quot;#,##0.00"/>
    <numFmt numFmtId="167" formatCode="&quot;£&quot;#,##0"/>
    <numFmt numFmtId="168" formatCode="[$£-809]#,##0;[Red]\-[$£-809]#,##0"/>
  </numFmts>
  <fonts count="25" x14ac:knownFonts="1">
    <font>
      <sz val="11"/>
      <color theme="1"/>
      <name val="Aptos Narrow"/>
      <family val="2"/>
      <scheme val="minor"/>
    </font>
    <font>
      <b/>
      <sz val="11"/>
      <color theme="1"/>
      <name val="Aptos Narrow"/>
      <family val="2"/>
      <scheme val="minor"/>
    </font>
    <font>
      <b/>
      <sz val="11"/>
      <name val="Aptos Narrow"/>
      <family val="2"/>
      <scheme val="minor"/>
    </font>
    <font>
      <sz val="9"/>
      <color indexed="81"/>
      <name val="Tahoma"/>
      <family val="2"/>
    </font>
    <font>
      <b/>
      <sz val="9"/>
      <color indexed="81"/>
      <name val="Tahoma"/>
      <family val="2"/>
    </font>
    <font>
      <sz val="11"/>
      <color theme="1"/>
      <name val="Aptos Narrow"/>
      <family val="2"/>
      <scheme val="minor"/>
    </font>
    <font>
      <sz val="10"/>
      <color rgb="FF000000"/>
      <name val="Aptos Narrow"/>
      <family val="2"/>
      <scheme val="minor"/>
    </font>
    <font>
      <b/>
      <sz val="11"/>
      <color theme="1"/>
      <name val="Arial"/>
      <family val="2"/>
    </font>
    <font>
      <sz val="11"/>
      <color theme="1"/>
      <name val="Arial"/>
      <family val="2"/>
    </font>
    <font>
      <b/>
      <sz val="11"/>
      <color theme="0"/>
      <name val="Aptos Narrow"/>
      <family val="2"/>
      <scheme val="minor"/>
    </font>
    <font>
      <b/>
      <sz val="14"/>
      <color theme="0"/>
      <name val="Aptos Narrow"/>
      <family val="2"/>
      <scheme val="minor"/>
    </font>
    <font>
      <sz val="10"/>
      <color indexed="8"/>
      <name val="Arial"/>
      <family val="2"/>
    </font>
    <font>
      <sz val="8"/>
      <name val="Aptos Narrow"/>
      <family val="2"/>
      <scheme val="minor"/>
    </font>
    <font>
      <i/>
      <sz val="11"/>
      <color theme="1"/>
      <name val="Arial"/>
      <family val="2"/>
    </font>
    <font>
      <sz val="11"/>
      <color theme="0"/>
      <name val="Aptos Narrow"/>
      <family val="2"/>
      <scheme val="minor"/>
    </font>
    <font>
      <b/>
      <sz val="12"/>
      <color theme="0"/>
      <name val="Aptos Narrow"/>
      <family val="2"/>
      <scheme val="minor"/>
    </font>
    <font>
      <i/>
      <sz val="11"/>
      <color theme="1"/>
      <name val="Aptos Narrow"/>
      <family val="2"/>
      <scheme val="minor"/>
    </font>
    <font>
      <b/>
      <i/>
      <sz val="11"/>
      <color theme="0"/>
      <name val="Aptos Narrow"/>
      <family val="2"/>
      <scheme val="minor"/>
    </font>
    <font>
      <sz val="11"/>
      <name val="Aptos Narrow"/>
      <family val="2"/>
      <scheme val="minor"/>
    </font>
    <font>
      <i/>
      <sz val="11"/>
      <color theme="0"/>
      <name val="Aptos Narrow"/>
      <family val="2"/>
      <scheme val="minor"/>
    </font>
    <font>
      <b/>
      <i/>
      <sz val="11"/>
      <color theme="1"/>
      <name val="Arial"/>
      <family val="2"/>
    </font>
    <font>
      <sz val="11"/>
      <name val="Arial"/>
      <family val="2"/>
    </font>
    <font>
      <b/>
      <i/>
      <sz val="11"/>
      <name val="Arial"/>
      <family val="2"/>
    </font>
    <font>
      <b/>
      <sz val="12"/>
      <color theme="0"/>
      <name val="Arial"/>
      <family val="2"/>
    </font>
    <font>
      <i/>
      <sz val="11"/>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66"/>
        <bgColor indexed="64"/>
      </patternFill>
    </fill>
    <fill>
      <patternFill patternType="solid">
        <fgColor theme="8" tint="0.79998168889431442"/>
        <bgColor indexed="64"/>
      </patternFill>
    </fill>
    <fill>
      <patternFill patternType="solid">
        <fgColor rgb="FF00B050"/>
        <bgColor indexed="64"/>
      </patternFill>
    </fill>
    <fill>
      <patternFill patternType="solid">
        <fgColor theme="3" tint="0.89999084444715716"/>
        <bgColor indexed="64"/>
      </patternFill>
    </fill>
    <fill>
      <patternFill patternType="solid">
        <fgColor theme="1"/>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8"/>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6" fillId="0" borderId="0"/>
    <xf numFmtId="0" fontId="11" fillId="0" borderId="0"/>
    <xf numFmtId="43" fontId="5" fillId="0" borderId="0" applyFont="0" applyFill="0" applyBorder="0" applyAlignment="0" applyProtection="0"/>
  </cellStyleXfs>
  <cellXfs count="177">
    <xf numFmtId="0" fontId="0" fillId="0" borderId="0" xfId="0"/>
    <xf numFmtId="0" fontId="1" fillId="0" borderId="0" xfId="0" applyFont="1"/>
    <xf numFmtId="0" fontId="1" fillId="0" borderId="0" xfId="0" applyFont="1" applyAlignment="1">
      <alignment horizontal="center"/>
    </xf>
    <xf numFmtId="164" fontId="0" fillId="0" borderId="0" xfId="0" applyNumberFormat="1"/>
    <xf numFmtId="0" fontId="0" fillId="0" borderId="0" xfId="0"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left" vertical="top"/>
    </xf>
    <xf numFmtId="14" fontId="0" fillId="0" borderId="1" xfId="0" applyNumberFormat="1" applyBorder="1" applyAlignment="1">
      <alignment horizontal="center" vertical="center"/>
    </xf>
    <xf numFmtId="0" fontId="0" fillId="0" borderId="1" xfId="0" applyBorder="1" applyAlignment="1">
      <alignment horizontal="center" vertical="center"/>
    </xf>
    <xf numFmtId="164" fontId="1" fillId="0" borderId="0" xfId="0" applyNumberFormat="1" applyFont="1"/>
    <xf numFmtId="0" fontId="1" fillId="0" borderId="1" xfId="0" applyFont="1" applyBorder="1"/>
    <xf numFmtId="0" fontId="0" fillId="0" borderId="1" xfId="0" applyBorder="1"/>
    <xf numFmtId="0" fontId="9" fillId="10" borderId="1" xfId="0" applyFont="1" applyFill="1" applyBorder="1"/>
    <xf numFmtId="0" fontId="9" fillId="10" borderId="1" xfId="0" applyFont="1" applyFill="1" applyBorder="1" applyAlignment="1">
      <alignment horizontal="center"/>
    </xf>
    <xf numFmtId="0" fontId="9" fillId="10" borderId="1" xfId="0" applyFont="1" applyFill="1" applyBorder="1" applyAlignment="1">
      <alignment horizontal="justify" vertical="center"/>
    </xf>
    <xf numFmtId="164" fontId="14" fillId="10" borderId="1" xfId="0" applyNumberFormat="1" applyFont="1" applyFill="1" applyBorder="1"/>
    <xf numFmtId="0" fontId="0" fillId="0" borderId="1" xfId="0" applyBorder="1" applyAlignment="1">
      <alignment horizontal="justify" vertical="center"/>
    </xf>
    <xf numFmtId="164" fontId="0" fillId="3" borderId="1" xfId="0" applyNumberFormat="1" applyFill="1" applyBorder="1"/>
    <xf numFmtId="164" fontId="0" fillId="0" borderId="1" xfId="0" applyNumberFormat="1" applyBorder="1"/>
    <xf numFmtId="0" fontId="16" fillId="0" borderId="1" xfId="0" applyFont="1" applyBorder="1" applyAlignment="1">
      <alignment horizontal="justify" vertical="center"/>
    </xf>
    <xf numFmtId="167" fontId="9" fillId="10" borderId="1" xfId="0" applyNumberFormat="1" applyFont="1" applyFill="1" applyBorder="1"/>
    <xf numFmtId="0" fontId="0" fillId="8" borderId="5" xfId="0" applyFill="1" applyBorder="1"/>
    <xf numFmtId="165" fontId="9" fillId="8" borderId="5" xfId="0" applyNumberFormat="1" applyFont="1" applyFill="1" applyBorder="1"/>
    <xf numFmtId="0" fontId="0" fillId="8" borderId="6" xfId="0" applyFill="1" applyBorder="1"/>
    <xf numFmtId="0" fontId="9" fillId="11" borderId="1" xfId="0" applyFont="1" applyFill="1" applyBorder="1"/>
    <xf numFmtId="164" fontId="1" fillId="0" borderId="1" xfId="0" applyNumberFormat="1" applyFont="1" applyBorder="1"/>
    <xf numFmtId="164" fontId="0" fillId="9" borderId="1" xfId="0" applyNumberFormat="1" applyFill="1" applyBorder="1"/>
    <xf numFmtId="167" fontId="9" fillId="12" borderId="1" xfId="0" applyNumberFormat="1" applyFont="1" applyFill="1" applyBorder="1"/>
    <xf numFmtId="0" fontId="0" fillId="13" borderId="0" xfId="0" applyFill="1"/>
    <xf numFmtId="0" fontId="8" fillId="13" borderId="0" xfId="0" quotePrefix="1" applyFont="1" applyFill="1" applyAlignment="1">
      <alignment horizontal="justify" vertical="center"/>
    </xf>
    <xf numFmtId="0" fontId="0" fillId="0" borderId="0" xfId="0" applyAlignment="1">
      <alignment vertical="top"/>
    </xf>
    <xf numFmtId="0" fontId="8" fillId="13" borderId="13" xfId="0" applyFont="1" applyFill="1" applyBorder="1" applyAlignment="1">
      <alignment horizontal="justify" vertical="top"/>
    </xf>
    <xf numFmtId="0" fontId="8" fillId="13" borderId="13" xfId="0" applyFont="1" applyFill="1" applyBorder="1" applyAlignment="1">
      <alignment horizontal="justify" vertical="center"/>
    </xf>
    <xf numFmtId="0" fontId="7" fillId="13" borderId="13" xfId="0" applyFont="1" applyFill="1" applyBorder="1" applyAlignment="1">
      <alignment horizontal="justify" vertical="center"/>
    </xf>
    <xf numFmtId="0" fontId="0" fillId="11" borderId="0" xfId="0" applyFill="1"/>
    <xf numFmtId="0" fontId="9" fillId="11" borderId="0" xfId="0" applyFont="1" applyFill="1"/>
    <xf numFmtId="0" fontId="14" fillId="11" borderId="0" xfId="0" applyFont="1" applyFill="1"/>
    <xf numFmtId="17" fontId="17" fillId="11" borderId="0" xfId="0" quotePrefix="1" applyNumberFormat="1" applyFont="1" applyFill="1"/>
    <xf numFmtId="164" fontId="0" fillId="13" borderId="0" xfId="0" applyNumberFormat="1" applyFill="1"/>
    <xf numFmtId="0" fontId="9" fillId="11" borderId="15" xfId="0" applyFont="1" applyFill="1" applyBorder="1"/>
    <xf numFmtId="0" fontId="9" fillId="11" borderId="16" xfId="0" applyFont="1" applyFill="1" applyBorder="1"/>
    <xf numFmtId="0" fontId="14" fillId="11" borderId="16" xfId="0" applyFont="1" applyFill="1" applyBorder="1"/>
    <xf numFmtId="17" fontId="17" fillId="11" borderId="17" xfId="0" quotePrefix="1" applyNumberFormat="1" applyFont="1" applyFill="1" applyBorder="1"/>
    <xf numFmtId="0" fontId="0" fillId="0" borderId="9" xfId="0" applyBorder="1"/>
    <xf numFmtId="0" fontId="15" fillId="10" borderId="7" xfId="0" applyFont="1" applyFill="1" applyBorder="1"/>
    <xf numFmtId="0" fontId="9" fillId="10" borderId="8" xfId="0" applyFont="1" applyFill="1" applyBorder="1" applyAlignment="1">
      <alignment horizontal="center"/>
    </xf>
    <xf numFmtId="0" fontId="0" fillId="0" borderId="7" xfId="0" applyBorder="1"/>
    <xf numFmtId="0" fontId="9" fillId="10" borderId="7" xfId="0" applyFont="1" applyFill="1" applyBorder="1" applyAlignment="1">
      <alignment horizontal="justify" vertical="center"/>
    </xf>
    <xf numFmtId="0" fontId="14" fillId="10" borderId="8" xfId="0" applyFont="1" applyFill="1" applyBorder="1"/>
    <xf numFmtId="0" fontId="0" fillId="0" borderId="7" xfId="0" applyBorder="1" applyAlignment="1">
      <alignment horizontal="justify" vertical="center"/>
    </xf>
    <xf numFmtId="167" fontId="9" fillId="10" borderId="8" xfId="0" applyNumberFormat="1" applyFont="1" applyFill="1" applyBorder="1"/>
    <xf numFmtId="0" fontId="0" fillId="0" borderId="18" xfId="0" applyBorder="1"/>
    <xf numFmtId="167" fontId="0" fillId="5" borderId="1" xfId="0" applyNumberFormat="1" applyFill="1" applyBorder="1"/>
    <xf numFmtId="167" fontId="0" fillId="4" borderId="1" xfId="0" applyNumberFormat="1" applyFill="1" applyBorder="1"/>
    <xf numFmtId="167" fontId="0" fillId="6" borderId="1" xfId="0" applyNumberFormat="1" applyFill="1" applyBorder="1"/>
    <xf numFmtId="167" fontId="0" fillId="7" borderId="1" xfId="0" applyNumberFormat="1" applyFill="1" applyBorder="1"/>
    <xf numFmtId="167" fontId="0" fillId="0" borderId="8" xfId="0" applyNumberFormat="1" applyBorder="1"/>
    <xf numFmtId="167" fontId="0" fillId="10" borderId="1" xfId="0" applyNumberFormat="1" applyFill="1" applyBorder="1"/>
    <xf numFmtId="167" fontId="0" fillId="10" borderId="8" xfId="0" applyNumberFormat="1" applyFill="1" applyBorder="1"/>
    <xf numFmtId="167" fontId="14" fillId="10" borderId="1" xfId="0" applyNumberFormat="1" applyFont="1" applyFill="1" applyBorder="1"/>
    <xf numFmtId="167" fontId="14" fillId="10" borderId="8" xfId="0" applyNumberFormat="1" applyFont="1" applyFill="1" applyBorder="1"/>
    <xf numFmtId="0" fontId="1" fillId="14" borderId="18" xfId="0" applyFont="1" applyFill="1" applyBorder="1"/>
    <xf numFmtId="0" fontId="1" fillId="14" borderId="0" xfId="0" applyFont="1" applyFill="1"/>
    <xf numFmtId="0" fontId="0" fillId="14" borderId="0" xfId="0" applyFill="1"/>
    <xf numFmtId="0" fontId="0" fillId="14" borderId="9" xfId="0" applyFill="1" applyBorder="1"/>
    <xf numFmtId="0" fontId="0" fillId="14" borderId="7" xfId="0" applyFill="1" applyBorder="1"/>
    <xf numFmtId="0" fontId="0" fillId="14" borderId="1" xfId="0" applyFill="1" applyBorder="1"/>
    <xf numFmtId="0" fontId="1" fillId="14" borderId="1" xfId="0" applyFont="1" applyFill="1" applyBorder="1" applyAlignment="1">
      <alignment horizontal="center"/>
    </xf>
    <xf numFmtId="0" fontId="0" fillId="14" borderId="8" xfId="0" applyFill="1" applyBorder="1"/>
    <xf numFmtId="167" fontId="0" fillId="13" borderId="1" xfId="0" applyNumberFormat="1" applyFill="1" applyBorder="1"/>
    <xf numFmtId="164" fontId="0" fillId="11" borderId="0" xfId="0" applyNumberFormat="1" applyFill="1"/>
    <xf numFmtId="168" fontId="0" fillId="0" borderId="19" xfId="0" applyNumberFormat="1" applyBorder="1" applyAlignment="1">
      <alignment horizontal="center"/>
    </xf>
    <xf numFmtId="164" fontId="18" fillId="0" borderId="1" xfId="0" applyNumberFormat="1" applyFont="1" applyBorder="1"/>
    <xf numFmtId="164" fontId="14" fillId="11" borderId="0" xfId="0" applyNumberFormat="1" applyFont="1" applyFill="1"/>
    <xf numFmtId="165" fontId="0" fillId="0" borderId="1" xfId="0" applyNumberFormat="1" applyBorder="1"/>
    <xf numFmtId="166" fontId="0" fillId="0" borderId="1" xfId="0" applyNumberFormat="1" applyBorder="1"/>
    <xf numFmtId="166" fontId="9" fillId="8" borderId="1" xfId="0" applyNumberFormat="1" applyFont="1" applyFill="1" applyBorder="1"/>
    <xf numFmtId="168" fontId="0" fillId="0" borderId="20" xfId="0" applyNumberFormat="1" applyBorder="1" applyAlignment="1">
      <alignment horizontal="center"/>
    </xf>
    <xf numFmtId="164" fontId="18" fillId="0" borderId="3" xfId="0" applyNumberFormat="1" applyFont="1" applyBorder="1"/>
    <xf numFmtId="164" fontId="0" fillId="0" borderId="3" xfId="0" applyNumberFormat="1" applyBorder="1"/>
    <xf numFmtId="165" fontId="0" fillId="0" borderId="3" xfId="0" applyNumberFormat="1" applyBorder="1"/>
    <xf numFmtId="0" fontId="0" fillId="0" borderId="3" xfId="0" applyBorder="1"/>
    <xf numFmtId="166" fontId="0" fillId="0" borderId="3" xfId="0" applyNumberFormat="1" applyBorder="1"/>
    <xf numFmtId="166" fontId="9" fillId="8" borderId="3" xfId="0" applyNumberFormat="1" applyFont="1" applyFill="1" applyBorder="1"/>
    <xf numFmtId="0" fontId="9" fillId="11" borderId="12" xfId="0" applyFont="1" applyFill="1" applyBorder="1"/>
    <xf numFmtId="0" fontId="0" fillId="0" borderId="13" xfId="0" applyBorder="1"/>
    <xf numFmtId="0" fontId="9" fillId="11" borderId="13" xfId="0" applyFont="1" applyFill="1" applyBorder="1"/>
    <xf numFmtId="0" fontId="17" fillId="11" borderId="13" xfId="0" applyFont="1" applyFill="1" applyBorder="1"/>
    <xf numFmtId="0" fontId="0" fillId="0" borderId="21" xfId="0" applyBorder="1"/>
    <xf numFmtId="0" fontId="1" fillId="0" borderId="21" xfId="0" applyFont="1" applyBorder="1"/>
    <xf numFmtId="0" fontId="0" fillId="11" borderId="21" xfId="0" applyFill="1" applyBorder="1"/>
    <xf numFmtId="164" fontId="0" fillId="11" borderId="3" xfId="0" applyNumberFormat="1" applyFill="1" applyBorder="1"/>
    <xf numFmtId="164" fontId="0" fillId="11" borderId="1" xfId="0" applyNumberFormat="1" applyFill="1" applyBorder="1"/>
    <xf numFmtId="0" fontId="0" fillId="11" borderId="1" xfId="0" applyFill="1" applyBorder="1"/>
    <xf numFmtId="0" fontId="9" fillId="11" borderId="21" xfId="0" applyFont="1" applyFill="1" applyBorder="1"/>
    <xf numFmtId="0" fontId="17" fillId="11" borderId="21" xfId="0" applyFont="1" applyFill="1" applyBorder="1"/>
    <xf numFmtId="9" fontId="0" fillId="0" borderId="3" xfId="0" applyNumberFormat="1" applyBorder="1"/>
    <xf numFmtId="9" fontId="0" fillId="11" borderId="3" xfId="0" applyNumberFormat="1" applyFill="1" applyBorder="1"/>
    <xf numFmtId="9" fontId="0" fillId="11" borderId="1" xfId="0" applyNumberFormat="1" applyFill="1" applyBorder="1"/>
    <xf numFmtId="164" fontId="2" fillId="0" borderId="3" xfId="0" applyNumberFormat="1" applyFont="1" applyBorder="1"/>
    <xf numFmtId="164" fontId="2" fillId="0" borderId="1" xfId="0" applyNumberFormat="1" applyFont="1" applyBorder="1"/>
    <xf numFmtId="164" fontId="1" fillId="0" borderId="3" xfId="0" applyNumberFormat="1" applyFont="1" applyBorder="1"/>
    <xf numFmtId="0" fontId="9" fillId="11" borderId="3" xfId="0" applyFont="1" applyFill="1" applyBorder="1"/>
    <xf numFmtId="167" fontId="9" fillId="11" borderId="3" xfId="0" applyNumberFormat="1" applyFont="1" applyFill="1" applyBorder="1"/>
    <xf numFmtId="167" fontId="9" fillId="11" borderId="1" xfId="0" applyNumberFormat="1" applyFont="1" applyFill="1" applyBorder="1"/>
    <xf numFmtId="0" fontId="9" fillId="11" borderId="22" xfId="0" applyFont="1" applyFill="1" applyBorder="1"/>
    <xf numFmtId="166" fontId="1" fillId="0" borderId="1" xfId="0" applyNumberFormat="1" applyFont="1" applyBorder="1"/>
    <xf numFmtId="168" fontId="1" fillId="0" borderId="0" xfId="0" applyNumberFormat="1" applyFont="1"/>
    <xf numFmtId="168" fontId="2" fillId="0" borderId="1" xfId="0" applyNumberFormat="1" applyFont="1" applyBorder="1"/>
    <xf numFmtId="0" fontId="9" fillId="11" borderId="1" xfId="0" applyFont="1" applyFill="1" applyBorder="1" applyAlignment="1">
      <alignment horizontal="center"/>
    </xf>
    <xf numFmtId="0" fontId="9" fillId="11" borderId="0" xfId="0" applyFont="1" applyFill="1" applyAlignment="1">
      <alignment horizontal="center"/>
    </xf>
    <xf numFmtId="0" fontId="9" fillId="0" borderId="1" xfId="0" applyFont="1" applyBorder="1" applyAlignment="1">
      <alignment horizontal="center"/>
    </xf>
    <xf numFmtId="0" fontId="0" fillId="15" borderId="1" xfId="0" applyFill="1" applyBorder="1"/>
    <xf numFmtId="0" fontId="1" fillId="13" borderId="0" xfId="0" applyFont="1" applyFill="1"/>
    <xf numFmtId="164" fontId="9" fillId="11" borderId="1" xfId="0" applyNumberFormat="1" applyFont="1" applyFill="1" applyBorder="1"/>
    <xf numFmtId="0" fontId="17" fillId="11" borderId="0" xfId="0" quotePrefix="1" applyFont="1" applyFill="1"/>
    <xf numFmtId="0" fontId="9" fillId="16" borderId="0" xfId="0" applyFont="1" applyFill="1"/>
    <xf numFmtId="0" fontId="0" fillId="16" borderId="0" xfId="0" applyFill="1"/>
    <xf numFmtId="0" fontId="14" fillId="16" borderId="0" xfId="0" applyFont="1" applyFill="1"/>
    <xf numFmtId="0" fontId="14" fillId="13" borderId="0" xfId="0" applyFont="1" applyFill="1"/>
    <xf numFmtId="168" fontId="0" fillId="13" borderId="0" xfId="0" applyNumberFormat="1" applyFill="1"/>
    <xf numFmtId="164" fontId="0" fillId="15" borderId="1" xfId="0" applyNumberFormat="1" applyFill="1" applyBorder="1"/>
    <xf numFmtId="164" fontId="0" fillId="4" borderId="2" xfId="0" applyNumberFormat="1" applyFill="1" applyBorder="1"/>
    <xf numFmtId="0" fontId="0" fillId="13" borderId="17" xfId="0" applyFill="1" applyBorder="1"/>
    <xf numFmtId="0" fontId="0" fillId="13" borderId="9" xfId="0" applyFill="1" applyBorder="1"/>
    <xf numFmtId="0" fontId="0" fillId="0" borderId="10" xfId="0" applyBorder="1"/>
    <xf numFmtId="0" fontId="0" fillId="13" borderId="24" xfId="0" applyFill="1" applyBorder="1"/>
    <xf numFmtId="0" fontId="0" fillId="13" borderId="25" xfId="0" applyFill="1" applyBorder="1"/>
    <xf numFmtId="0" fontId="17" fillId="11" borderId="0" xfId="0" quotePrefix="1" applyFont="1" applyFill="1" applyAlignment="1">
      <alignment horizontal="right"/>
    </xf>
    <xf numFmtId="0" fontId="1" fillId="0" borderId="26" xfId="0" applyFont="1" applyBorder="1"/>
    <xf numFmtId="0" fontId="1" fillId="0" borderId="27" xfId="0" applyFont="1" applyBorder="1" applyAlignment="1">
      <alignment horizontal="center"/>
    </xf>
    <xf numFmtId="164" fontId="0" fillId="4" borderId="8" xfId="0" applyNumberFormat="1" applyFill="1" applyBorder="1"/>
    <xf numFmtId="164" fontId="0" fillId="4" borderId="28" xfId="0" applyNumberFormat="1" applyFill="1" applyBorder="1"/>
    <xf numFmtId="164" fontId="1" fillId="0" borderId="27" xfId="0" applyNumberFormat="1" applyFont="1" applyBorder="1"/>
    <xf numFmtId="0" fontId="14" fillId="13" borderId="7" xfId="0" applyFont="1" applyFill="1" applyBorder="1"/>
    <xf numFmtId="0" fontId="14" fillId="13" borderId="8" xfId="0" applyFont="1" applyFill="1" applyBorder="1"/>
    <xf numFmtId="164" fontId="0" fillId="0" borderId="28" xfId="0" applyNumberFormat="1" applyBorder="1"/>
    <xf numFmtId="0" fontId="1" fillId="0" borderId="29" xfId="0" applyFont="1" applyBorder="1"/>
    <xf numFmtId="0" fontId="0" fillId="0" borderId="29" xfId="0" applyBorder="1"/>
    <xf numFmtId="0" fontId="1" fillId="0" borderId="30" xfId="0" applyFont="1" applyBorder="1" applyAlignment="1">
      <alignment horizontal="center"/>
    </xf>
    <xf numFmtId="164" fontId="0" fillId="4" borderId="11" xfId="0" applyNumberFormat="1" applyFill="1" applyBorder="1"/>
    <xf numFmtId="164" fontId="1" fillId="0" borderId="31" xfId="0" applyNumberFormat="1" applyFont="1" applyBorder="1"/>
    <xf numFmtId="164" fontId="0" fillId="0" borderId="31" xfId="0" applyNumberFormat="1" applyBorder="1"/>
    <xf numFmtId="0" fontId="0" fillId="13" borderId="15" xfId="0" applyFill="1" applyBorder="1"/>
    <xf numFmtId="0" fontId="0" fillId="13" borderId="18" xfId="0" applyFill="1" applyBorder="1"/>
    <xf numFmtId="0" fontId="14" fillId="13" borderId="18" xfId="0" applyFont="1" applyFill="1" applyBorder="1"/>
    <xf numFmtId="0" fontId="0" fillId="13" borderId="23" xfId="0" applyFill="1" applyBorder="1"/>
    <xf numFmtId="0" fontId="19" fillId="11" borderId="0" xfId="0" applyFont="1" applyFill="1"/>
    <xf numFmtId="0" fontId="1" fillId="15" borderId="1" xfId="0" applyFont="1" applyFill="1" applyBorder="1"/>
    <xf numFmtId="164" fontId="1" fillId="15" borderId="1" xfId="0" applyNumberFormat="1" applyFont="1" applyFill="1" applyBorder="1"/>
    <xf numFmtId="164" fontId="9" fillId="8" borderId="0" xfId="0" applyNumberFormat="1" applyFont="1" applyFill="1"/>
    <xf numFmtId="0" fontId="8" fillId="13" borderId="14" xfId="0" applyFont="1" applyFill="1" applyBorder="1" applyAlignment="1">
      <alignment horizontal="justify" vertical="center"/>
    </xf>
    <xf numFmtId="0" fontId="0" fillId="13" borderId="0" xfId="0" applyFill="1" applyAlignment="1">
      <alignment vertical="top"/>
    </xf>
    <xf numFmtId="0" fontId="20" fillId="5" borderId="13" xfId="0" quotePrefix="1" applyFont="1" applyFill="1" applyBorder="1" applyAlignment="1">
      <alignment horizontal="justify" vertical="center"/>
    </xf>
    <xf numFmtId="0" fontId="1" fillId="0" borderId="13" xfId="0" applyFont="1" applyBorder="1"/>
    <xf numFmtId="0" fontId="7" fillId="5" borderId="13" xfId="0" applyFont="1" applyFill="1" applyBorder="1" applyAlignment="1">
      <alignment horizontal="justify" vertical="center"/>
    </xf>
    <xf numFmtId="0" fontId="8" fillId="13" borderId="14" xfId="0" quotePrefix="1" applyFont="1" applyFill="1" applyBorder="1" applyAlignment="1">
      <alignment horizontal="justify" vertical="center"/>
    </xf>
    <xf numFmtId="0" fontId="20" fillId="5" borderId="12" xfId="0" quotePrefix="1" applyFont="1" applyFill="1" applyBorder="1" applyAlignment="1">
      <alignment horizontal="justify" vertical="center"/>
    </xf>
    <xf numFmtId="0" fontId="21" fillId="13" borderId="13" xfId="0" applyFont="1" applyFill="1" applyBorder="1" applyAlignment="1">
      <alignment horizontal="justify" vertical="center"/>
    </xf>
    <xf numFmtId="0" fontId="22" fillId="5" borderId="13" xfId="0" quotePrefix="1" applyFont="1" applyFill="1" applyBorder="1" applyAlignment="1">
      <alignment horizontal="justify" vertical="center"/>
    </xf>
    <xf numFmtId="0" fontId="8" fillId="13" borderId="13" xfId="0" quotePrefix="1" applyFont="1" applyFill="1" applyBorder="1" applyAlignment="1">
      <alignment horizontal="justify" vertical="center"/>
    </xf>
    <xf numFmtId="0" fontId="13" fillId="13" borderId="13" xfId="0" quotePrefix="1" applyFont="1" applyFill="1" applyBorder="1" applyAlignment="1">
      <alignment horizontal="justify" vertical="center"/>
    </xf>
    <xf numFmtId="17" fontId="10" fillId="11" borderId="12" xfId="0" quotePrefix="1" applyNumberFormat="1" applyFont="1" applyFill="1" applyBorder="1" applyAlignment="1">
      <alignment horizontal="left"/>
    </xf>
    <xf numFmtId="0" fontId="23" fillId="11" borderId="13" xfId="0" applyFont="1" applyFill="1" applyBorder="1" applyAlignment="1">
      <alignment horizontal="justify" vertical="center"/>
    </xf>
    <xf numFmtId="0" fontId="24" fillId="15" borderId="13" xfId="0" applyFont="1" applyFill="1" applyBorder="1" applyAlignment="1">
      <alignment horizontal="justify" vertical="center"/>
    </xf>
    <xf numFmtId="0" fontId="10" fillId="8" borderId="4" xfId="0" applyFont="1" applyFill="1" applyBorder="1" applyAlignment="1">
      <alignment horizontal="justify" vertical="center"/>
    </xf>
    <xf numFmtId="0" fontId="10" fillId="8" borderId="5" xfId="0" applyFont="1" applyFill="1" applyBorder="1" applyAlignment="1">
      <alignment horizontal="justify" vertical="center"/>
    </xf>
    <xf numFmtId="0" fontId="1" fillId="0" borderId="7" xfId="0" applyFont="1" applyBorder="1" applyAlignment="1">
      <alignment horizontal="justify" vertical="center"/>
    </xf>
    <xf numFmtId="0" fontId="1" fillId="0" borderId="1" xfId="0" applyFont="1" applyBorder="1" applyAlignment="1">
      <alignment horizontal="justify" vertical="center"/>
    </xf>
    <xf numFmtId="0" fontId="9" fillId="10" borderId="7" xfId="0" applyFont="1" applyFill="1" applyBorder="1" applyAlignment="1">
      <alignment horizontal="justify" vertical="center"/>
    </xf>
    <xf numFmtId="0" fontId="9" fillId="10" borderId="1" xfId="0" applyFont="1" applyFill="1" applyBorder="1" applyAlignment="1">
      <alignment horizontal="justify" vertical="center"/>
    </xf>
    <xf numFmtId="0" fontId="9" fillId="16" borderId="0" xfId="0" applyFont="1" applyFill="1"/>
    <xf numFmtId="0" fontId="1" fillId="0" borderId="0" xfId="0" applyFont="1" applyAlignment="1">
      <alignment horizontal="left"/>
    </xf>
    <xf numFmtId="0" fontId="7" fillId="9" borderId="32" xfId="0" applyFont="1" applyFill="1" applyBorder="1" applyAlignment="1">
      <alignment horizontal="justify" vertical="center"/>
    </xf>
    <xf numFmtId="0" fontId="7" fillId="5" borderId="32" xfId="0" quotePrefix="1" applyFont="1" applyFill="1" applyBorder="1" applyAlignment="1">
      <alignment horizontal="justify" vertical="center"/>
    </xf>
  </cellXfs>
  <cellStyles count="4">
    <cellStyle name="Comma 2" xfId="3" xr:uid="{23D93971-1B47-4763-9C02-732459B64560}"/>
    <cellStyle name="Normal" xfId="0" builtinId="0"/>
    <cellStyle name="Normal 2" xfId="1" xr:uid="{CFB67E47-67F5-4BBF-B56C-692F52A45CB5}"/>
    <cellStyle name="Normal 3" xfId="2" xr:uid="{AE3FD8AC-875F-44C6-BD94-77CE683ED01D}"/>
  </cellStyles>
  <dxfs count="0"/>
  <tableStyles count="0" defaultTableStyle="TableStyleMedium2" defaultPivotStyle="PivotStyleLight16"/>
  <colors>
    <mruColors>
      <color rgb="FFCC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15875</xdr:rowOff>
    </xdr:from>
    <xdr:to>
      <xdr:col>1</xdr:col>
      <xdr:colOff>6350</xdr:colOff>
      <xdr:row>3</xdr:row>
      <xdr:rowOff>11715</xdr:rowOff>
    </xdr:to>
    <xdr:sp macro="" textlink="">
      <xdr:nvSpPr>
        <xdr:cNvPr id="2" name="TextBox 16">
          <a:extLst>
            <a:ext uri="{FF2B5EF4-FFF2-40B4-BE49-F238E27FC236}">
              <a16:creationId xmlns:a16="http://schemas.microsoft.com/office/drawing/2014/main" id="{974391B2-BABB-ABC5-CDC6-7EDA55552167}"/>
            </a:ext>
          </a:extLst>
        </xdr:cNvPr>
        <xdr:cNvSpPr txBox="1"/>
      </xdr:nvSpPr>
      <xdr:spPr>
        <a:xfrm>
          <a:off x="19050" y="15875"/>
          <a:ext cx="8416925" cy="357790"/>
        </a:xfrm>
        <a:prstGeom prst="rect">
          <a:avLst/>
        </a:prstGeom>
        <a:solidFill>
          <a:srgbClr val="00B050"/>
        </a:solidFill>
        <a:ln>
          <a:solidFill>
            <a:schemeClr val="accent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PAS Cost</a:t>
          </a:r>
          <a:r>
            <a:rPr lang="en-GB" b="1" baseline="0">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 Recovery </a:t>
          </a:r>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Toolkit - </a:t>
          </a:r>
          <a:r>
            <a:rPr lang="en-GB" b="0" i="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Quick Start Guide</a:t>
          </a:r>
          <a:r>
            <a:rPr lang="en-GB" b="1" i="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	</a:t>
          </a:r>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16546</xdr:colOff>
      <xdr:row>1</xdr:row>
      <xdr:rowOff>20052</xdr:rowOff>
    </xdr:from>
    <xdr:to>
      <xdr:col>7</xdr:col>
      <xdr:colOff>782053</xdr:colOff>
      <xdr:row>2</xdr:row>
      <xdr:rowOff>190350</xdr:rowOff>
    </xdr:to>
    <xdr:sp macro="" textlink="">
      <xdr:nvSpPr>
        <xdr:cNvPr id="2" name="TextBox 16">
          <a:extLst>
            <a:ext uri="{FF2B5EF4-FFF2-40B4-BE49-F238E27FC236}">
              <a16:creationId xmlns:a16="http://schemas.microsoft.com/office/drawing/2014/main" id="{66DE7F5F-6CE9-44CF-97FC-13876D3489B6}"/>
            </a:ext>
          </a:extLst>
        </xdr:cNvPr>
        <xdr:cNvSpPr txBox="1"/>
      </xdr:nvSpPr>
      <xdr:spPr>
        <a:xfrm>
          <a:off x="16546" y="20052"/>
          <a:ext cx="6891586" cy="360798"/>
        </a:xfrm>
        <a:prstGeom prst="rect">
          <a:avLst/>
        </a:prstGeom>
        <a:solidFill>
          <a:srgbClr val="00B050"/>
        </a:solidFill>
        <a:ln>
          <a:solidFill>
            <a:schemeClr val="accent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PAS Cost</a:t>
          </a:r>
          <a:r>
            <a:rPr lang="en-GB" b="1" baseline="0">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 Recovery </a:t>
          </a:r>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Toolkit - Service Costs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23</xdr:col>
      <xdr:colOff>19050</xdr:colOff>
      <xdr:row>3</xdr:row>
      <xdr:rowOff>2190</xdr:rowOff>
    </xdr:to>
    <xdr:sp macro="" textlink="">
      <xdr:nvSpPr>
        <xdr:cNvPr id="2" name="TextBox 16">
          <a:extLst>
            <a:ext uri="{FF2B5EF4-FFF2-40B4-BE49-F238E27FC236}">
              <a16:creationId xmlns:a16="http://schemas.microsoft.com/office/drawing/2014/main" id="{7CAF4A30-8D29-4F17-BFD0-AA9993B2B980}"/>
            </a:ext>
          </a:extLst>
        </xdr:cNvPr>
        <xdr:cNvSpPr txBox="1"/>
      </xdr:nvSpPr>
      <xdr:spPr>
        <a:xfrm>
          <a:off x="0" y="0"/>
          <a:ext cx="20231100" cy="364140"/>
        </a:xfrm>
        <a:prstGeom prst="rect">
          <a:avLst/>
        </a:prstGeom>
        <a:solidFill>
          <a:srgbClr val="00B050"/>
        </a:solidFill>
        <a:ln>
          <a:solidFill>
            <a:schemeClr val="accent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PAS Cost</a:t>
          </a:r>
          <a:r>
            <a:rPr lang="en-GB" b="1" baseline="0">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 Recovery </a:t>
          </a:r>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Toolkit - Employee hourly rates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23</xdr:col>
      <xdr:colOff>0</xdr:colOff>
      <xdr:row>2</xdr:row>
      <xdr:rowOff>179990</xdr:rowOff>
    </xdr:to>
    <xdr:sp macro="" textlink="">
      <xdr:nvSpPr>
        <xdr:cNvPr id="2" name="TextBox 16">
          <a:extLst>
            <a:ext uri="{FF2B5EF4-FFF2-40B4-BE49-F238E27FC236}">
              <a16:creationId xmlns:a16="http://schemas.microsoft.com/office/drawing/2014/main" id="{9AABF9A9-4001-449E-8746-8D0C241BDAB6}"/>
            </a:ext>
          </a:extLst>
        </xdr:cNvPr>
        <xdr:cNvSpPr txBox="1"/>
      </xdr:nvSpPr>
      <xdr:spPr>
        <a:xfrm>
          <a:off x="0" y="180975"/>
          <a:ext cx="10210800" cy="360965"/>
        </a:xfrm>
        <a:prstGeom prst="rect">
          <a:avLst/>
        </a:prstGeom>
        <a:solidFill>
          <a:srgbClr val="00B050"/>
        </a:solidFill>
        <a:ln>
          <a:solidFill>
            <a:schemeClr val="accent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PAS Cost</a:t>
          </a:r>
          <a:r>
            <a:rPr lang="en-GB" b="1" baseline="0">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 Recovery </a:t>
          </a:r>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Toolkit - </a:t>
          </a:r>
          <a:r>
            <a:rPr lang="en-GB" b="1" u="sng">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NSIP</a:t>
          </a:r>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 Process &amp; Activity Time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2095500</xdr:colOff>
      <xdr:row>3</xdr:row>
      <xdr:rowOff>2190</xdr:rowOff>
    </xdr:to>
    <xdr:sp macro="" textlink="">
      <xdr:nvSpPr>
        <xdr:cNvPr id="2" name="TextBox 16">
          <a:extLst>
            <a:ext uri="{FF2B5EF4-FFF2-40B4-BE49-F238E27FC236}">
              <a16:creationId xmlns:a16="http://schemas.microsoft.com/office/drawing/2014/main" id="{F80F7D56-AA5B-4570-BAB8-5BC1679C3E94}"/>
            </a:ext>
          </a:extLst>
        </xdr:cNvPr>
        <xdr:cNvSpPr txBox="1"/>
      </xdr:nvSpPr>
      <xdr:spPr>
        <a:xfrm>
          <a:off x="0" y="180975"/>
          <a:ext cx="5210175" cy="364140"/>
        </a:xfrm>
        <a:prstGeom prst="rect">
          <a:avLst/>
        </a:prstGeom>
        <a:solidFill>
          <a:srgbClr val="00B050"/>
        </a:solidFill>
        <a:ln>
          <a:solidFill>
            <a:schemeClr val="accent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PAS Cost</a:t>
          </a:r>
          <a:r>
            <a:rPr lang="en-GB" b="1" baseline="0">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 Recovery </a:t>
          </a:r>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Toolkit - </a:t>
          </a:r>
          <a:r>
            <a:rPr lang="en-GB" b="0" i="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Consultant</a:t>
          </a:r>
          <a:r>
            <a:rPr lang="en-GB" b="0" i="1" baseline="0">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 Costs</a:t>
          </a:r>
          <a:endParaRPr lang="en-GB" b="0" i="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38100</xdr:colOff>
      <xdr:row>2</xdr:row>
      <xdr:rowOff>176815</xdr:rowOff>
    </xdr:to>
    <xdr:sp macro="" textlink="">
      <xdr:nvSpPr>
        <xdr:cNvPr id="2" name="TextBox 16">
          <a:extLst>
            <a:ext uri="{FF2B5EF4-FFF2-40B4-BE49-F238E27FC236}">
              <a16:creationId xmlns:a16="http://schemas.microsoft.com/office/drawing/2014/main" id="{9C5BCF33-EB31-435C-B3EF-B1DF84A625B6}"/>
            </a:ext>
          </a:extLst>
        </xdr:cNvPr>
        <xdr:cNvSpPr txBox="1"/>
      </xdr:nvSpPr>
      <xdr:spPr>
        <a:xfrm>
          <a:off x="0" y="3800475"/>
          <a:ext cx="5105400" cy="357790"/>
        </a:xfrm>
        <a:prstGeom prst="rect">
          <a:avLst/>
        </a:prstGeom>
        <a:solidFill>
          <a:srgbClr val="00B050"/>
        </a:solidFill>
        <a:ln>
          <a:solidFill>
            <a:schemeClr val="accent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PAS Cost</a:t>
          </a:r>
          <a:r>
            <a:rPr lang="en-GB" b="1" baseline="0">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 Recovery </a:t>
          </a:r>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Toolkit - </a:t>
          </a:r>
          <a:r>
            <a:rPr lang="en-GB" b="0" i="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Legal </a:t>
          </a:r>
          <a:r>
            <a:rPr lang="en-GB" b="0" i="1" baseline="0">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Costs</a:t>
          </a:r>
          <a:endParaRPr lang="en-GB" b="0" i="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9525</xdr:colOff>
      <xdr:row>3</xdr:row>
      <xdr:rowOff>0</xdr:rowOff>
    </xdr:to>
    <xdr:sp macro="" textlink="">
      <xdr:nvSpPr>
        <xdr:cNvPr id="2" name="TextBox 16">
          <a:extLst>
            <a:ext uri="{FF2B5EF4-FFF2-40B4-BE49-F238E27FC236}">
              <a16:creationId xmlns:a16="http://schemas.microsoft.com/office/drawing/2014/main" id="{AEF73EA6-3399-41C8-9557-7F96FF5BB739}"/>
            </a:ext>
          </a:extLst>
        </xdr:cNvPr>
        <xdr:cNvSpPr txBox="1"/>
      </xdr:nvSpPr>
      <xdr:spPr>
        <a:xfrm>
          <a:off x="0" y="180975"/>
          <a:ext cx="6705600" cy="364140"/>
        </a:xfrm>
        <a:prstGeom prst="rect">
          <a:avLst/>
        </a:prstGeom>
        <a:solidFill>
          <a:srgbClr val="00B050"/>
        </a:solidFill>
        <a:ln>
          <a:solidFill>
            <a:schemeClr val="accent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PAS Cost</a:t>
          </a:r>
          <a:r>
            <a:rPr lang="en-GB" b="1" baseline="0">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 Recovery </a:t>
          </a:r>
          <a:r>
            <a:rPr lang="en-GB" b="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Toolkit - </a:t>
          </a:r>
          <a:r>
            <a:rPr lang="en-GB" b="0" i="1">
              <a:solidFill>
                <a:schemeClr val="bg1"/>
              </a:solidFill>
              <a:effectLst>
                <a:outerShdw blurRad="38100" dist="38100" dir="2700000" algn="tl">
                  <a:srgbClr val="000000">
                    <a:alpha val="43137"/>
                  </a:srgbClr>
                </a:outerShdw>
              </a:effectLst>
              <a:latin typeface="Arial" panose="020B0604020202020204" pitchFamily="34" charset="0"/>
              <a:cs typeface="Arial" panose="020B0604020202020204" pitchFamily="34" charset="0"/>
            </a:rPr>
            <a:t>Cost Summary</a:t>
          </a:r>
        </a:p>
      </xdr:txBody>
    </xdr:sp>
    <xdr:clientData/>
  </xdr:twoCellAnchor>
</xdr:wsDr>
</file>

<file path=xl/persons/person.xml><?xml version="1.0" encoding="utf-8"?>
<personList xmlns="http://schemas.microsoft.com/office/spreadsheetml/2018/threadedcomments" xmlns:x="http://schemas.openxmlformats.org/spreadsheetml/2006/main">
  <person displayName="Martin Hutchings" id="{86F5C39E-9B32-40ED-96DE-76CB15337807}" userId="S::Martin.Hutchings@local.gov.uk::fd7ebeae-a756-48a3-bc73-63aa269d152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9" dT="2026-01-19T20:15:59.03" personId="{86F5C39E-9B32-40ED-96DE-76CB15337807}" id="{C2579E56-D540-4D22-9F54-FC13280E0FB0}">
    <text xml:space="preserve">Direct Salaries
The gross pay of employees directly employed by the authority and working within the planning service. This includes basic salary and any contractual enhancements (e.g. market supplements where paid as salary), before deductions such as tax or pension contributions. </text>
  </threadedComment>
  <threadedComment ref="B10" dT="2026-01-19T20:16:36.22" personId="{86F5C39E-9B32-40ED-96DE-76CB15337807}" id="{B213EBC5-D8B1-40BF-9F2B-76F3018C918F}">
    <text xml:space="preserve">National Insurance
The employer’s National Insurance contributions associated with planning service employees. This is a statutory on-cost linked directly to salary levels and must be included to reflect the full cost of employment. </text>
  </threadedComment>
  <threadedComment ref="B11" dT="2026-01-19T20:16:59.12" personId="{86F5C39E-9B32-40ED-96DE-76CB15337807}" id="{163EB193-AEB2-4C89-9609-A6053EFD80D6}">
    <text xml:space="preserve">uperannuation
The employer’s pension contributions for planning service staff, including payments to the Local Government Pension Scheme (LGPS). This represents a significant employment on-cost and reflects both current service contributions and, where applicable, deficit recovery payments. </text>
  </threadedComment>
  <threadedComment ref="B12" dT="2026-01-19T20:17:20.07" personId="{86F5C39E-9B32-40ED-96DE-76CB15337807}" id="{C6B6F778-8D1B-461C-8FEA-92366FC5A407}">
    <text xml:space="preserve">Agency Staff
The cost of temporary or interim staff engaged through employment agencies to support the planning service. This includes agency fees and charges covering pay, on-costs and agency overheads, and is typically used to manage vacancies, workload peaks, or specialist skills gaps. </text>
  </threadedComment>
  <threadedComment ref="B13" dT="2026-01-19T20:18:34.99" personId="{86F5C39E-9B32-40ED-96DE-76CB15337807}" id="{B90B07EC-82EA-45AA-86BA-2C7889450F4A}">
    <text xml:space="preserve">Employee Allowances
Payments made to employees in addition to basic salary, such as salary related car allowances, standby or on-call payments, honoraria, or other locally agreed allowances. These are contractual or discretionary payments linked to the role rather than reimbursement of specific expenses. 
</text>
  </threadedComment>
  <threadedComment ref="B14" dT="2026-01-19T20:20:14.72" personId="{86F5C39E-9B32-40ED-96DE-76CB15337807}" id="{B1B82744-F06F-4C80-BEEA-4C13F17B5983}">
    <text xml:space="preserve">Contributions to Provisions
Amounts set aside by the authority to meet future employee-related liabilities arising from planning service activity, such as redundancy costs, employment disputes, or other anticipated staffing-related obligations where the timing or amount is uncertain. </text>
  </threadedComment>
  <threadedComment ref="B15" dT="2026-01-19T20:20:43.66" personId="{86F5C39E-9B32-40ED-96DE-76CB15337807}" id="{DCEB40C1-071A-4A8F-A7AE-629044A571DC}">
    <text xml:space="preserve">Debits from Soft Loans
The cost associated with employee benefit schemes funded through salary-related loans or advances (often referred to as “soft loans”), where the authority bears a cost or accounting adjustment. These are uncommon in planning services but may arise in specific employment arrangements. </text>
  </threadedComment>
  <threadedComment ref="B16" dT="2026-01-19T20:19:12.62" personId="{86F5C39E-9B32-40ED-96DE-76CB15337807}" id="{3A4F4549-A131-4F35-9DA5-F79CB557D0F6}">
    <text xml:space="preserve">Indirect Employee Expenses
Costs incurred in supporting employees to carry out their roles, but which are not part of pay. This can include training and professional fees, recruitment costs, travel and subsistence and other staff-related expenses necessary for service delivery. </text>
  </threadedComment>
  <threadedComment ref="B18" dT="2026-01-19T20:22:19.67" personId="{86F5C39E-9B32-40ED-96DE-76CB15337807}" id="{04FDAB6E-625B-42E9-A7E2-037868970C43}">
    <text xml:space="preserve">Repairs &amp; Maintenance
The cost of maintaining and repairing buildings and premises used by the planning service to keep them safe, operational and compliant. This includes routine maintenance, minor repairs, and servicing of building systems, but excludes major capital works. </text>
  </threadedComment>
  <threadedComment ref="B19" dT="2026-01-19T20:22:51.32" personId="{86F5C39E-9B32-40ED-96DE-76CB15337807}" id="{11AD94A0-1C15-4973-BAAE-F1C8B099116A}">
    <text xml:space="preserve">Energy
Expenditure on electricity, gas, heating and other energy supplies used in premises occupied by the planning service. Costs may be directly charged or apportioned where buildings are shared with other services. </text>
  </threadedComment>
  <threadedComment ref="B20" dT="2026-01-19T20:23:29.39" personId="{86F5C39E-9B32-40ED-96DE-76CB15337807}" id="{074A272C-0DFC-47B2-ABDA-0BAFA831DBAC}">
    <text xml:space="preserve">CRC Allowances
Costs associated with the Carbon Reduction Commitment (CRC) Energy Efficiency Scheme or successor carbon compliance arrangements, reflecting charges linked to energy consumption and carbon emissions from premises. </text>
  </threadedComment>
  <threadedComment ref="B21" dT="2026-01-19T20:23:49.69" personId="{86F5C39E-9B32-40ED-96DE-76CB15337807}" id="{69674DB6-7DE8-4B70-9E56-9E707C7EC70A}">
    <text xml:space="preserve">Rents
Payments made for the use of buildings or office accommodation occupied by the planning service where the authority does not own the premises. This includes lease payments and licence fees. </text>
  </threadedComment>
  <threadedComment ref="B22" dT="2026-01-19T20:24:25.45" personId="{86F5C39E-9B32-40ED-96DE-76CB15337807}" id="{A4206060-4038-4ACD-9954-2B3005DADA40}">
    <text xml:space="preserve">Rates
Non-domestic business rates payable on premises used by the planning service. These are statutory charges based on the rateable value of the property and are typically allocated where buildings are shared. </text>
  </threadedComment>
  <threadedComment ref="B23" dT="2026-01-19T20:24:48.87" personId="{86F5C39E-9B32-40ED-96DE-76CB15337807}" id="{BE09544B-0094-452E-B51A-FCB1DCD53EDF}">
    <text xml:space="preserve">Water
Charges for water supply, wastewater and drainage services associated with premises used by the planning service. </text>
  </threadedComment>
  <threadedComment ref="B24" dT="2026-01-19T20:25:15.58" personId="{86F5C39E-9B32-40ED-96DE-76CB15337807}" id="{D349463E-4FD4-4C14-B65E-0167051D466C}">
    <text xml:space="preserve">Fixtures &amp; Fittings
The cost of non-structural items installed within premises to support service delivery, such as internal fittings, storage units, partitions, and similar items that are not treated as capital assets. </text>
  </threadedComment>
  <threadedComment ref="B25" dT="2026-01-19T20:25:58.08" personId="{86F5C39E-9B32-40ED-96DE-76CB15337807}" id="{390A5B38-171C-4186-AC75-81AC241C28BC}">
    <text xml:space="preserve">Operational Buildings
Costs associated with the day-to-day use of buildings, which may include internal recharges for accommodation, facilities management, or corporate property services where these are accounted for as a single premises-related charge. </text>
  </threadedComment>
  <threadedComment ref="B26" dT="2026-01-19T20:26:04.46" personId="{86F5C39E-9B32-40ED-96DE-76CB15337807}" id="{1D3FB94C-3BA4-4AD0-BB3A-FA846A3A0B9C}">
    <text xml:space="preserve">Cleaning &amp; Domestic Supplies
Expenditure on cleaning services and consumable supplies required to maintain a safe and hygienic working environment, including cleaning contracts, materials and janitorial supplies. </text>
  </threadedComment>
  <threadedComment ref="B27" dT="2026-01-19T20:26:23.21" personId="{86F5C39E-9B32-40ED-96DE-76CB15337807}" id="{4780CAAC-DE91-49AD-A4C5-4895167035A4}">
    <text xml:space="preserve">Grounds Maintenance
Costs of maintaining external areas associated with premises, such as landscaping, paths, car parks and other outdoor spaces used by the planning service. </text>
  </threadedComment>
  <threadedComment ref="B28" dT="2026-01-19T20:26:45.26" personId="{86F5C39E-9B32-40ED-96DE-76CB15337807}" id="{D2057B77-A464-4B5B-B101-EC7261EEBBBB}">
    <text xml:space="preserve">Premises Insurance
Insurance premiums covering buildings and premises occupied by the planning service, including protection against damage, loss or other property-related risks. </text>
  </threadedComment>
  <threadedComment ref="B29" dT="2026-01-19T20:27:14.98" personId="{86F5C39E-9B32-40ED-96DE-76CB15337807}" id="{718E7FE0-A3C7-4589-B2D0-8B5FF588CC1D}">
    <text xml:space="preserve">Premises Provisions
Amounts set aside to meet future premises-related liabilities or anticipated costs, such as dilapidations, major repairs, or compliance works where the timing or value is uncertain. </text>
  </threadedComment>
  <threadedComment ref="B31" dT="2026-01-19T20:28:31.75" personId="{86F5C39E-9B32-40ED-96DE-76CB15337807}" id="{4B052E7F-C24D-4C06-805D-F101B5572A0D}">
    <text xml:space="preserve">Direct Transport
Costs arising from vehicles owned or directly operated by the authority and used by the planning service. This includes fuel, servicing, repairs, vehicle licences and other day-to-day running costs. </text>
  </threadedComment>
  <threadedComment ref="B32" dT="2026-01-19T20:28:50.88" personId="{86F5C39E-9B32-40ED-96DE-76CB15337807}" id="{E8EA1CB8-EAB9-4A88-A35D-9B14155F9ED4}">
    <text xml:space="preserve">Recharges
Internal charges made by another council service (such as fleet management or transport services) to the planning service for the provision or use of vehicles, mileage systems, or transport-related support. </text>
  </threadedComment>
  <threadedComment ref="B33" dT="2026-01-19T20:29:26.99" personId="{86F5C39E-9B32-40ED-96DE-76CB15337807}" id="{75946F37-BE00-4527-B43F-5FCCFDCE3B49}">
    <text xml:space="preserve">Contract Hire
Expenditure on vehicles leased or hired under contract for use by the planning service, including lease payments and any associated servicing or maintenance included in the contract. </text>
  </threadedComment>
  <threadedComment ref="B34" dT="2026-01-19T20:29:46.87" personId="{86F5C39E-9B32-40ED-96DE-76CB15337807}" id="{FB86A791-19C9-4E1A-B743-E50DE90CCEFA}">
    <text xml:space="preserve">Public Transport
Costs of travel by public transport incurred in the course of planning service duties, such as rail, bus, tram or underground fares, including season tickets or ad hoc journeys. </text>
  </threadedComment>
  <threadedComment ref="B35" dT="2026-01-19T20:30:05.62" personId="{86F5C39E-9B32-40ED-96DE-76CB15337807}" id="{8902C27D-2206-4E51-80ED-F843C6588896}">
    <text xml:space="preserve">Transport Insurance
Insurance premiums relating to vehicles or transport activities used by the planning service, including cover for damage, liability, or loss. </text>
  </threadedComment>
  <threadedComment ref="B36" dT="2026-01-19T20:30:23.08" personId="{86F5C39E-9B32-40ED-96DE-76CB15337807}" id="{BABB5613-D000-40DC-B0E1-9BAED035A7D5}">
    <text xml:space="preserve">Car Allowances
Usage-based payments made to employees for the use of their own vehicles for business purposes, including mileage payments and any lump-sum car allowances paid in lieu of a council vehicle. </text>
  </threadedComment>
  <threadedComment ref="B37" dT="2026-01-19T20:30:39.23" personId="{86F5C39E-9B32-40ED-96DE-76CB15337807}" id="{DCC11887-3DE9-4192-8589-D2921434EFE8}">
    <text xml:space="preserve">Transport Provisions
Amounts set aside to meet future transport-related liabilities or anticipated costs, such as vehicle replacement, accident claims, or termination costs on hire agreements where the timing or value is uncertain.
</text>
  </threadedComment>
  <threadedComment ref="B39" dT="2026-01-19T20:40:52.30" personId="{86F5C39E-9B32-40ED-96DE-76CB15337807}" id="{332A07F6-4F01-4A19-BBC0-D9225DBAA1A0}">
    <text xml:space="preserve">Equipment, Furniture and Materials
Expenditure on items required to support the day-to-day operation of the planning service, including office equipment, furniture, IT peripherals and consumable materials. This excludes items treated as capital assets. </text>
  </threadedComment>
  <threadedComment ref="B40" dT="2026-01-19T20:41:19.08" personId="{86F5C39E-9B32-40ED-96DE-76CB15337807}" id="{A8C9D196-4964-49AC-9708-4F64C31887BC}">
    <text xml:space="preserve">Catering
Costs of providing refreshments or catering services in connection with planning service activities, such as meetings, training sessions, examinations, or formal events, where these are funded by the authority. </text>
  </threadedComment>
  <threadedComment ref="B41" dT="2026-01-19T20:41:46.10" personId="{86F5C39E-9B32-40ED-96DE-76CB15337807}" id="{F07AA993-C2EF-4576-BB37-4C32BF7A0124}">
    <text xml:space="preserve">Clothes, Uniforms &amp; Laundry
Expenditure on work-related clothing, uniforms, protective equipment and associated cleaning or laundry services required for staff to carry out their duties safely or professionally. </text>
  </threadedComment>
  <threadedComment ref="B42" dT="2026-01-19T20:42:02.54" personId="{86F5C39E-9B32-40ED-96DE-76CB15337807}" id="{E62C5B40-7D13-4EF8-BE69-69544E633E71}">
    <text xml:space="preserve">Printing &amp; Stationery
Costs of printing, copying and stationery supplies used by the planning service, including paper, postage, external printing contracts and related consumables. </text>
  </threadedComment>
  <threadedComment ref="B43" dT="2026-01-19T20:42:43.71" personId="{86F5C39E-9B32-40ED-96DE-76CB15337807}" id="{3AB2575A-9F91-4861-8CAF-696EC330C92C}">
    <text xml:space="preserve">Services
Payments to external providers for professional, technical or support services that are not otherwise classified elsewhere. This may include consultancy, specialist advice, surveys, legal support, or outsourced service elements linked to planning activity. </text>
  </threadedComment>
  <threadedComment ref="B44" dT="2026-01-19T20:43:07.31" personId="{86F5C39E-9B32-40ED-96DE-76CB15337807}" id="{8949DFE7-FCC2-4F24-A586-CC2168C88BF8}">
    <text xml:space="preserve">Communications &amp; Computing
Expenditure on telecommunications and digital services supporting the planning service, including telephony, mobile devices, broadband, software licences, ICT systems, and ongoing support or hosting arrangements. </text>
  </threadedComment>
  <threadedComment ref="B45" dT="2026-01-19T20:43:36.34" personId="{86F5C39E-9B32-40ED-96DE-76CB15337807}" id="{44D21FF8-BFC7-4204-8EBF-2242F5896EEC}">
    <text xml:space="preserve">Members’ Allowances
Allowances and payments made to elected members in connection with planning-related duties, such as planning committee meetings, site visits or formal decision-making responsibilities. </text>
  </threadedComment>
  <threadedComment ref="B46" dT="2026-01-19T20:43:54.68" personId="{86F5C39E-9B32-40ED-96DE-76CB15337807}" id="{6BE3D833-E550-4756-BF4F-4A9F75F225AC}">
    <text xml:space="preserve">Expenses
Reimbursement of costs incurred by employees or members while undertaking planning service duties, excluding travel costs where these are recorded under transport-related expenditure. </text>
  </threadedComment>
  <threadedComment ref="B47" dT="2026-01-19T20:44:12.18" personId="{86F5C39E-9B32-40ED-96DE-76CB15337807}" id="{0ED42982-4B80-4A0C-B2A9-0B3BCD650B3F}">
    <text xml:space="preserve">Grants &amp; Subscriptions
Payments made to external bodies, professional organisations or partnerships, including subscriptions, membership fees, or grants that support the planning service’s statutory functions or professional development. </text>
  </threadedComment>
  <threadedComment ref="B48" dT="2026-01-19T20:44:28.67" personId="{86F5C39E-9B32-40ED-96DE-76CB15337807}" id="{A9CA96CF-BC9D-4320-88EA-E0CD87E5B83F}">
    <text xml:space="preserve">PFI &amp; Public / Private Partnership
Costs arising from Private Finance Initiative (PFI) or Public–Private Partnership (PPP) arrangements that relate to the planning service, including service charges or contractual payments for facilities or services provided under such schemes. </text>
  </threadedComment>
  <threadedComment ref="B49" dT="2026-01-20T20:03:41.20" personId="{86F5C39E-9B32-40ED-96DE-76CB15337807}" id="{81D9088D-3C52-404C-ABC6-97B21D9CE4DA}">
    <text xml:space="preserve">Provisions
Amounts set aside to meet future supplies- and services-related liabilities arising from planning service activity, where the timing or amount of the cost is uncertain. This may include anticipated contractual disputes, service termination costs, or other non-staff, non-premises obligations that are expected to fall on the service in the future. </text>
  </threadedComment>
  <threadedComment ref="B50" dT="2026-01-19T20:45:28.87" personId="{86F5C39E-9B32-40ED-96DE-76CB15337807}" id="{46910454-2D7C-4558-AC8B-9478D87F7DB4}">
    <text xml:space="preserve">Miscellaneous
Other supplies and services expenditure that cannot reasonably be classified under another heading, typically low-value or infrequent items associated with planning service delivery. </text>
  </threadedComment>
  <threadedComment ref="A51" dT="2026-01-20T20:05:36.52" personId="{86F5C39E-9B32-40ED-96DE-76CB15337807}" id="{CC999403-ECD2-4D69-80F4-A44B11401551}">
    <text xml:space="preserve">Third Party Payments
Payments made by the authority to external organisations or individuals for goods, services or works provided in support of the planning service, where the payment represents consideration for a specific service or activity. This includes payments to contractors, consultants or other bodies delivering defined outputs on behalf of the planning service. </text>
  </threadedComment>
  <threadedComment ref="A52" dT="2026-01-20T20:06:49.95" personId="{86F5C39E-9B32-40ED-96DE-76CB15337807}" id="{7C3ED1B1-600E-46BB-B1E1-18FE42EBD46E}">
    <text xml:space="preserve">Transfer Payments
Payments made by the authority where no direct goods or services are received in return, and where the authority is effectively passing resources to another organisation or individual to support activity aligned with policy or statutory objectives. In the planning context, this may include grants or contributions made to other bodies without direct control over delivery.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8BF5A-79B4-483F-981B-88FD8BC74520}">
  <dimension ref="A1:AW77"/>
  <sheetViews>
    <sheetView topLeftCell="A45" workbookViewId="0">
      <selection activeCell="A71" sqref="A71"/>
    </sheetView>
  </sheetViews>
  <sheetFormatPr defaultRowHeight="14.5" x14ac:dyDescent="0.35"/>
  <cols>
    <col min="1" max="1" width="120.7265625" customWidth="1"/>
    <col min="2" max="49" width="8.7265625" style="30"/>
  </cols>
  <sheetData>
    <row r="1" spans="1:49" x14ac:dyDescent="0.35">
      <c r="A1" s="118" t="s">
        <v>0</v>
      </c>
    </row>
    <row r="3" spans="1:49" ht="15" thickBot="1" x14ac:dyDescent="0.4"/>
    <row r="4" spans="1:49" ht="18.5" x14ac:dyDescent="0.45">
      <c r="A4" s="164" t="s">
        <v>182</v>
      </c>
    </row>
    <row r="5" spans="1:49" s="32" customFormat="1" ht="119.5" customHeight="1" x14ac:dyDescent="0.35">
      <c r="A5" s="33" t="s">
        <v>221</v>
      </c>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row>
    <row r="6" spans="1:49" ht="18.5" customHeight="1" x14ac:dyDescent="0.35">
      <c r="A6" s="165" t="s">
        <v>165</v>
      </c>
    </row>
    <row r="7" spans="1:49" x14ac:dyDescent="0.35">
      <c r="A7" s="34" t="s">
        <v>218</v>
      </c>
    </row>
    <row r="8" spans="1:49" ht="17" customHeight="1" x14ac:dyDescent="0.35">
      <c r="A8" s="35" t="s">
        <v>204</v>
      </c>
    </row>
    <row r="9" spans="1:49" ht="22" customHeight="1" x14ac:dyDescent="0.35">
      <c r="A9" s="34" t="s">
        <v>205</v>
      </c>
    </row>
    <row r="10" spans="1:49" ht="17" customHeight="1" x14ac:dyDescent="0.35">
      <c r="A10" s="34" t="s">
        <v>206</v>
      </c>
    </row>
    <row r="11" spans="1:49" ht="10.5" customHeight="1" x14ac:dyDescent="0.35">
      <c r="A11" s="34"/>
    </row>
    <row r="12" spans="1:49" ht="16" thickBot="1" x14ac:dyDescent="0.4">
      <c r="A12" s="165" t="s">
        <v>166</v>
      </c>
    </row>
    <row r="13" spans="1:49" ht="15" thickBot="1" x14ac:dyDescent="0.4">
      <c r="A13" s="175" t="s">
        <v>167</v>
      </c>
    </row>
    <row r="14" spans="1:49" x14ac:dyDescent="0.35">
      <c r="A14" s="34" t="s">
        <v>201</v>
      </c>
    </row>
    <row r="15" spans="1:49" x14ac:dyDescent="0.35">
      <c r="A15" s="35" t="s">
        <v>207</v>
      </c>
    </row>
    <row r="16" spans="1:49" x14ac:dyDescent="0.35">
      <c r="A16" s="163" t="s">
        <v>203</v>
      </c>
    </row>
    <row r="17" spans="1:2" x14ac:dyDescent="0.35">
      <c r="A17" s="163" t="s">
        <v>168</v>
      </c>
    </row>
    <row r="18" spans="1:2" x14ac:dyDescent="0.35">
      <c r="A18" s="163" t="s">
        <v>202</v>
      </c>
    </row>
    <row r="19" spans="1:2" x14ac:dyDescent="0.35">
      <c r="A19" s="163" t="s">
        <v>169</v>
      </c>
    </row>
    <row r="20" spans="1:2" x14ac:dyDescent="0.35">
      <c r="A20" s="163" t="s">
        <v>170</v>
      </c>
    </row>
    <row r="21" spans="1:2" x14ac:dyDescent="0.35">
      <c r="A21" s="163" t="s">
        <v>171</v>
      </c>
    </row>
    <row r="22" spans="1:2" x14ac:dyDescent="0.35">
      <c r="A22" s="163" t="s">
        <v>172</v>
      </c>
      <c r="B22" s="31"/>
    </row>
    <row r="23" spans="1:2" x14ac:dyDescent="0.35">
      <c r="A23" s="163" t="s">
        <v>173</v>
      </c>
      <c r="B23" s="31"/>
    </row>
    <row r="24" spans="1:2" x14ac:dyDescent="0.35">
      <c r="A24" s="163" t="s">
        <v>174</v>
      </c>
      <c r="B24" s="31"/>
    </row>
    <row r="25" spans="1:2" ht="115" customHeight="1" x14ac:dyDescent="0.35">
      <c r="A25" s="34" t="s">
        <v>223</v>
      </c>
    </row>
    <row r="26" spans="1:2" ht="58" x14ac:dyDescent="0.35">
      <c r="A26" s="166" t="s">
        <v>222</v>
      </c>
    </row>
    <row r="27" spans="1:2" ht="7.5" customHeight="1" thickBot="1" x14ac:dyDescent="0.4">
      <c r="A27" s="166"/>
    </row>
    <row r="28" spans="1:2" ht="15" thickBot="1" x14ac:dyDescent="0.4">
      <c r="A28" s="175" t="s">
        <v>211</v>
      </c>
    </row>
    <row r="29" spans="1:2" x14ac:dyDescent="0.35">
      <c r="A29" s="161" t="s">
        <v>189</v>
      </c>
    </row>
    <row r="30" spans="1:2" ht="42.5" thickBot="1" x14ac:dyDescent="0.4">
      <c r="A30" s="160" t="s">
        <v>219</v>
      </c>
    </row>
    <row r="31" spans="1:2" x14ac:dyDescent="0.35">
      <c r="A31" s="159" t="s">
        <v>190</v>
      </c>
    </row>
    <row r="32" spans="1:2" x14ac:dyDescent="0.35">
      <c r="A32" s="34" t="s">
        <v>208</v>
      </c>
    </row>
    <row r="33" spans="1:1" x14ac:dyDescent="0.35">
      <c r="A33" s="162" t="s">
        <v>210</v>
      </c>
    </row>
    <row r="34" spans="1:1" ht="15" thickBot="1" x14ac:dyDescent="0.4">
      <c r="A34" s="158" t="s">
        <v>209</v>
      </c>
    </row>
    <row r="35" spans="1:1" x14ac:dyDescent="0.35">
      <c r="A35" s="159" t="s">
        <v>183</v>
      </c>
    </row>
    <row r="36" spans="1:1" ht="28" x14ac:dyDescent="0.35">
      <c r="A36" s="34" t="s">
        <v>186</v>
      </c>
    </row>
    <row r="37" spans="1:1" x14ac:dyDescent="0.35">
      <c r="A37" s="162" t="s">
        <v>185</v>
      </c>
    </row>
    <row r="38" spans="1:1" ht="17" customHeight="1" x14ac:dyDescent="0.35">
      <c r="A38" s="162" t="s">
        <v>184</v>
      </c>
    </row>
    <row r="39" spans="1:1" ht="28.5" thickBot="1" x14ac:dyDescent="0.4">
      <c r="A39" s="158" t="s">
        <v>187</v>
      </c>
    </row>
    <row r="40" spans="1:1" x14ac:dyDescent="0.35">
      <c r="A40" s="159" t="s">
        <v>188</v>
      </c>
    </row>
    <row r="41" spans="1:1" ht="70" x14ac:dyDescent="0.35">
      <c r="A41" s="34" t="s">
        <v>220</v>
      </c>
    </row>
    <row r="42" spans="1:1" x14ac:dyDescent="0.35">
      <c r="A42" s="162" t="s">
        <v>194</v>
      </c>
    </row>
    <row r="43" spans="1:1" ht="15" thickBot="1" x14ac:dyDescent="0.4">
      <c r="A43" s="158" t="s">
        <v>194</v>
      </c>
    </row>
    <row r="44" spans="1:1" x14ac:dyDescent="0.35">
      <c r="A44" s="155" t="s">
        <v>212</v>
      </c>
    </row>
    <row r="45" spans="1:1" ht="70.5" thickBot="1" x14ac:dyDescent="0.4">
      <c r="A45" s="34" t="s">
        <v>215</v>
      </c>
    </row>
    <row r="46" spans="1:1" ht="15" thickBot="1" x14ac:dyDescent="0.4">
      <c r="A46" s="176" t="s">
        <v>191</v>
      </c>
    </row>
    <row r="47" spans="1:1" x14ac:dyDescent="0.35">
      <c r="A47" s="34" t="s">
        <v>127</v>
      </c>
    </row>
    <row r="48" spans="1:1" x14ac:dyDescent="0.35">
      <c r="A48" s="34" t="s">
        <v>128</v>
      </c>
    </row>
    <row r="49" spans="1:1" x14ac:dyDescent="0.35">
      <c r="A49" s="162" t="s">
        <v>195</v>
      </c>
    </row>
    <row r="50" spans="1:1" x14ac:dyDescent="0.35">
      <c r="A50" s="34" t="s">
        <v>129</v>
      </c>
    </row>
    <row r="51" spans="1:1" x14ac:dyDescent="0.35">
      <c r="A51" s="34" t="s">
        <v>192</v>
      </c>
    </row>
    <row r="52" spans="1:1" ht="15" thickBot="1" x14ac:dyDescent="0.4">
      <c r="A52" s="34"/>
    </row>
    <row r="53" spans="1:1" ht="15" thickBot="1" x14ac:dyDescent="0.4">
      <c r="A53" s="175" t="s">
        <v>196</v>
      </c>
    </row>
    <row r="54" spans="1:1" x14ac:dyDescent="0.35">
      <c r="A54" s="157" t="s">
        <v>197</v>
      </c>
    </row>
    <row r="55" spans="1:1" ht="42" x14ac:dyDescent="0.35">
      <c r="A55" s="34" t="s">
        <v>216</v>
      </c>
    </row>
    <row r="56" spans="1:1" x14ac:dyDescent="0.35">
      <c r="A56" s="34"/>
    </row>
    <row r="57" spans="1:1" ht="28" x14ac:dyDescent="0.35">
      <c r="A57" s="34" t="s">
        <v>193</v>
      </c>
    </row>
    <row r="58" spans="1:1" ht="15" thickBot="1" x14ac:dyDescent="0.4">
      <c r="A58" s="34"/>
    </row>
    <row r="59" spans="1:1" ht="15" thickBot="1" x14ac:dyDescent="0.4">
      <c r="A59" s="175" t="s">
        <v>198</v>
      </c>
    </row>
    <row r="60" spans="1:1" ht="28" x14ac:dyDescent="0.35">
      <c r="A60" s="34" t="s">
        <v>130</v>
      </c>
    </row>
    <row r="61" spans="1:1" x14ac:dyDescent="0.35">
      <c r="A61" s="34" t="s">
        <v>131</v>
      </c>
    </row>
    <row r="62" spans="1:1" x14ac:dyDescent="0.35">
      <c r="A62" s="34" t="s">
        <v>132</v>
      </c>
    </row>
    <row r="63" spans="1:1" x14ac:dyDescent="0.35">
      <c r="A63" s="34" t="s">
        <v>133</v>
      </c>
    </row>
    <row r="64" spans="1:1" x14ac:dyDescent="0.35">
      <c r="A64" s="34"/>
    </row>
    <row r="65" spans="1:1" x14ac:dyDescent="0.35">
      <c r="A65" s="34" t="s">
        <v>134</v>
      </c>
    </row>
    <row r="66" spans="1:1" ht="15" thickBot="1" x14ac:dyDescent="0.4">
      <c r="A66" s="34"/>
    </row>
    <row r="67" spans="1:1" ht="15" thickBot="1" x14ac:dyDescent="0.4">
      <c r="A67" s="175" t="s">
        <v>199</v>
      </c>
    </row>
    <row r="68" spans="1:1" x14ac:dyDescent="0.35">
      <c r="A68" s="34" t="s">
        <v>135</v>
      </c>
    </row>
    <row r="69" spans="1:1" x14ac:dyDescent="0.35">
      <c r="A69" s="34" t="s">
        <v>136</v>
      </c>
    </row>
    <row r="70" spans="1:1" ht="15" thickBot="1" x14ac:dyDescent="0.4">
      <c r="A70" s="34"/>
    </row>
    <row r="71" spans="1:1" ht="15" thickBot="1" x14ac:dyDescent="0.4">
      <c r="A71" s="175" t="s">
        <v>200</v>
      </c>
    </row>
    <row r="72" spans="1:1" x14ac:dyDescent="0.35">
      <c r="A72" s="34" t="s">
        <v>137</v>
      </c>
    </row>
    <row r="73" spans="1:1" x14ac:dyDescent="0.35">
      <c r="A73" s="34" t="s">
        <v>138</v>
      </c>
    </row>
    <row r="74" spans="1:1" x14ac:dyDescent="0.35">
      <c r="A74" s="34" t="s">
        <v>139</v>
      </c>
    </row>
    <row r="75" spans="1:1" x14ac:dyDescent="0.35">
      <c r="A75" s="34" t="s">
        <v>140</v>
      </c>
    </row>
    <row r="76" spans="1:1" x14ac:dyDescent="0.35">
      <c r="A76" s="34"/>
    </row>
    <row r="77" spans="1:1" ht="15" thickBot="1" x14ac:dyDescent="0.4">
      <c r="A77" s="153" t="s">
        <v>141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80BF4-1850-47FF-ADED-B23F38AE9A66}">
  <dimension ref="A1:BQ234"/>
  <sheetViews>
    <sheetView tabSelected="1" zoomScale="95" zoomScaleNormal="95" workbookViewId="0">
      <selection activeCell="C13" sqref="C13"/>
    </sheetView>
  </sheetViews>
  <sheetFormatPr defaultRowHeight="15" customHeight="1" x14ac:dyDescent="0.35"/>
  <cols>
    <col min="1" max="1" width="5.7265625" customWidth="1"/>
    <col min="2" max="2" width="30.7265625" customWidth="1"/>
    <col min="3" max="3" width="10.7265625" customWidth="1"/>
    <col min="4" max="4" width="13.08984375" bestFit="1" customWidth="1"/>
    <col min="5" max="5" width="10.90625" bestFit="1" customWidth="1"/>
    <col min="6" max="6" width="10.453125" customWidth="1"/>
    <col min="7" max="8" width="11.36328125" customWidth="1"/>
    <col min="9" max="9" width="8.7265625" style="30"/>
    <col min="10" max="10" width="9.54296875" style="30" bestFit="1" customWidth="1"/>
    <col min="11" max="69" width="8.7265625" style="30"/>
  </cols>
  <sheetData>
    <row r="1" spans="1:8" ht="15" customHeight="1" x14ac:dyDescent="0.35">
      <c r="A1" s="173" t="s">
        <v>0</v>
      </c>
      <c r="B1" s="173"/>
      <c r="C1" s="173"/>
      <c r="D1" s="173"/>
      <c r="E1" s="173"/>
      <c r="F1" s="173"/>
      <c r="G1" s="173"/>
      <c r="H1" s="173"/>
    </row>
    <row r="2" spans="1:8" ht="15" customHeight="1" x14ac:dyDescent="0.35">
      <c r="A2" s="1"/>
      <c r="B2" s="1"/>
    </row>
    <row r="3" spans="1:8" ht="15" customHeight="1" thickBot="1" x14ac:dyDescent="0.4">
      <c r="A3" s="1"/>
      <c r="B3" s="1"/>
    </row>
    <row r="4" spans="1:8" ht="15" customHeight="1" x14ac:dyDescent="0.35">
      <c r="A4" s="41" t="s">
        <v>142</v>
      </c>
      <c r="B4" s="42"/>
      <c r="C4" s="43"/>
      <c r="D4" s="43"/>
      <c r="E4" s="43"/>
      <c r="F4" s="43"/>
      <c r="G4" s="43"/>
      <c r="H4" s="44" t="s">
        <v>176</v>
      </c>
    </row>
    <row r="5" spans="1:8" ht="15" customHeight="1" x14ac:dyDescent="0.35">
      <c r="A5" s="63"/>
      <c r="B5" s="64"/>
      <c r="C5" s="65"/>
      <c r="D5" s="65"/>
      <c r="E5" s="65"/>
      <c r="F5" s="65"/>
      <c r="G5" s="65"/>
      <c r="H5" s="66"/>
    </row>
    <row r="6" spans="1:8" ht="15" customHeight="1" x14ac:dyDescent="0.4">
      <c r="A6" s="46" t="s">
        <v>2</v>
      </c>
      <c r="B6" s="14"/>
      <c r="C6" s="15" t="s">
        <v>3</v>
      </c>
      <c r="D6" s="15" t="s">
        <v>4</v>
      </c>
      <c r="E6" s="15" t="s">
        <v>5</v>
      </c>
      <c r="F6" s="15" t="s">
        <v>6</v>
      </c>
      <c r="G6" s="15" t="s">
        <v>7</v>
      </c>
      <c r="H6" s="47" t="s">
        <v>8</v>
      </c>
    </row>
    <row r="7" spans="1:8" ht="15" customHeight="1" x14ac:dyDescent="0.35">
      <c r="A7" s="67"/>
      <c r="B7" s="68"/>
      <c r="C7" s="69" t="s">
        <v>9</v>
      </c>
      <c r="D7" s="69" t="s">
        <v>9</v>
      </c>
      <c r="E7" s="69" t="s">
        <v>9</v>
      </c>
      <c r="F7" s="69" t="s">
        <v>9</v>
      </c>
      <c r="G7" s="69" t="s">
        <v>9</v>
      </c>
      <c r="H7" s="70"/>
    </row>
    <row r="8" spans="1:8" ht="15" customHeight="1" x14ac:dyDescent="0.35">
      <c r="A8" s="171" t="s">
        <v>4</v>
      </c>
      <c r="B8" s="172"/>
      <c r="C8" s="17"/>
      <c r="D8" s="17"/>
      <c r="E8" s="17"/>
      <c r="F8" s="17"/>
      <c r="G8" s="17"/>
      <c r="H8" s="50"/>
    </row>
    <row r="9" spans="1:8" ht="15" customHeight="1" x14ac:dyDescent="0.35">
      <c r="A9" s="51"/>
      <c r="B9" s="18" t="s">
        <v>10</v>
      </c>
      <c r="C9" s="71">
        <v>1268062.9350000001</v>
      </c>
      <c r="D9" s="54">
        <f>C9</f>
        <v>1268062.9350000001</v>
      </c>
      <c r="E9" s="55"/>
      <c r="F9" s="56"/>
      <c r="G9" s="57"/>
      <c r="H9" s="58">
        <f>SUM(D9:G9)-C9</f>
        <v>0</v>
      </c>
    </row>
    <row r="10" spans="1:8" ht="15" customHeight="1" x14ac:dyDescent="0.35">
      <c r="A10" s="51"/>
      <c r="B10" s="18" t="s">
        <v>11</v>
      </c>
      <c r="C10" s="71">
        <v>37259.154000000002</v>
      </c>
      <c r="D10" s="54">
        <f t="shared" ref="D10:D15" si="0">C10</f>
        <v>37259.154000000002</v>
      </c>
      <c r="E10" s="55"/>
      <c r="F10" s="56"/>
      <c r="G10" s="57"/>
      <c r="H10" s="58">
        <f t="shared" ref="H10:H63" si="1">SUM(D10:G10)-C10</f>
        <v>0</v>
      </c>
    </row>
    <row r="11" spans="1:8" ht="15" customHeight="1" x14ac:dyDescent="0.35">
      <c r="A11" s="51"/>
      <c r="B11" s="18" t="s">
        <v>12</v>
      </c>
      <c r="C11" s="71">
        <v>61916.652000000002</v>
      </c>
      <c r="D11" s="54">
        <f t="shared" si="0"/>
        <v>61916.652000000002</v>
      </c>
      <c r="E11" s="55"/>
      <c r="F11" s="56"/>
      <c r="G11" s="57"/>
      <c r="H11" s="58">
        <f t="shared" si="1"/>
        <v>0</v>
      </c>
    </row>
    <row r="12" spans="1:8" ht="15" customHeight="1" x14ac:dyDescent="0.35">
      <c r="A12" s="51"/>
      <c r="B12" s="18" t="s">
        <v>13</v>
      </c>
      <c r="C12" s="71"/>
      <c r="D12" s="54">
        <f t="shared" si="0"/>
        <v>0</v>
      </c>
      <c r="E12" s="55"/>
      <c r="F12" s="56"/>
      <c r="G12" s="57"/>
      <c r="H12" s="58">
        <f t="shared" si="1"/>
        <v>0</v>
      </c>
    </row>
    <row r="13" spans="1:8" ht="15" customHeight="1" x14ac:dyDescent="0.35">
      <c r="A13" s="51"/>
      <c r="B13" s="18" t="s">
        <v>14</v>
      </c>
      <c r="C13" s="71">
        <v>92.518500000000003</v>
      </c>
      <c r="D13" s="54">
        <f t="shared" si="0"/>
        <v>92.518500000000003</v>
      </c>
      <c r="E13" s="55"/>
      <c r="F13" s="56"/>
      <c r="G13" s="57"/>
      <c r="H13" s="58">
        <f t="shared" si="1"/>
        <v>0</v>
      </c>
    </row>
    <row r="14" spans="1:8" ht="15" customHeight="1" x14ac:dyDescent="0.35">
      <c r="A14" s="51"/>
      <c r="B14" s="18" t="s">
        <v>16</v>
      </c>
      <c r="C14" s="71"/>
      <c r="D14" s="54">
        <f t="shared" si="0"/>
        <v>0</v>
      </c>
      <c r="E14" s="55"/>
      <c r="F14" s="56"/>
      <c r="G14" s="57"/>
      <c r="H14" s="58">
        <f t="shared" si="1"/>
        <v>0</v>
      </c>
    </row>
    <row r="15" spans="1:8" ht="15" customHeight="1" x14ac:dyDescent="0.35">
      <c r="A15" s="51"/>
      <c r="B15" s="18" t="s">
        <v>17</v>
      </c>
      <c r="C15" s="71"/>
      <c r="D15" s="54">
        <f t="shared" si="0"/>
        <v>0</v>
      </c>
      <c r="E15" s="55"/>
      <c r="F15" s="56"/>
      <c r="G15" s="57"/>
      <c r="H15" s="58">
        <f t="shared" si="1"/>
        <v>0</v>
      </c>
    </row>
    <row r="16" spans="1:8" ht="15" customHeight="1" x14ac:dyDescent="0.35">
      <c r="A16" s="51"/>
      <c r="B16" s="21" t="s">
        <v>15</v>
      </c>
      <c r="C16" s="71">
        <v>26043.66650000001</v>
      </c>
      <c r="D16" s="54"/>
      <c r="E16" s="55"/>
      <c r="F16" s="56"/>
      <c r="G16" s="57">
        <f>SUM(C16:F16)</f>
        <v>26043.66650000001</v>
      </c>
      <c r="H16" s="58">
        <f>SUM(D16:G16)-C16</f>
        <v>0</v>
      </c>
    </row>
    <row r="17" spans="1:8" ht="15" customHeight="1" x14ac:dyDescent="0.35">
      <c r="A17" s="171" t="s">
        <v>18</v>
      </c>
      <c r="B17" s="172"/>
      <c r="C17" s="59"/>
      <c r="D17" s="59"/>
      <c r="E17" s="59"/>
      <c r="F17" s="59"/>
      <c r="G17" s="59"/>
      <c r="H17" s="60"/>
    </row>
    <row r="18" spans="1:8" ht="15" customHeight="1" x14ac:dyDescent="0.35">
      <c r="A18" s="51"/>
      <c r="B18" s="18" t="s">
        <v>19</v>
      </c>
      <c r="C18" s="71"/>
      <c r="D18" s="54"/>
      <c r="E18" s="55"/>
      <c r="F18" s="56"/>
      <c r="G18" s="57">
        <f t="shared" ref="G18:G63" si="2">SUM(C18:F18)</f>
        <v>0</v>
      </c>
      <c r="H18" s="58">
        <f t="shared" si="1"/>
        <v>0</v>
      </c>
    </row>
    <row r="19" spans="1:8" ht="15" customHeight="1" x14ac:dyDescent="0.35">
      <c r="A19" s="51"/>
      <c r="B19" s="18" t="s">
        <v>20</v>
      </c>
      <c r="C19" s="71">
        <v>5845</v>
      </c>
      <c r="D19" s="54"/>
      <c r="E19" s="55"/>
      <c r="F19" s="56"/>
      <c r="G19" s="57">
        <f t="shared" si="2"/>
        <v>5845</v>
      </c>
      <c r="H19" s="58">
        <f t="shared" si="1"/>
        <v>0</v>
      </c>
    </row>
    <row r="20" spans="1:8" ht="15" customHeight="1" x14ac:dyDescent="0.35">
      <c r="A20" s="51"/>
      <c r="B20" s="18" t="s">
        <v>21</v>
      </c>
      <c r="C20" s="71"/>
      <c r="D20" s="54"/>
      <c r="E20" s="55"/>
      <c r="F20" s="56"/>
      <c r="G20" s="57">
        <f t="shared" si="2"/>
        <v>0</v>
      </c>
      <c r="H20" s="58">
        <f t="shared" si="1"/>
        <v>0</v>
      </c>
    </row>
    <row r="21" spans="1:8" ht="15" customHeight="1" x14ac:dyDescent="0.35">
      <c r="A21" s="51"/>
      <c r="B21" s="18" t="s">
        <v>22</v>
      </c>
      <c r="C21" s="71"/>
      <c r="D21" s="54"/>
      <c r="E21" s="55"/>
      <c r="F21" s="56"/>
      <c r="G21" s="57">
        <f t="shared" si="2"/>
        <v>0</v>
      </c>
      <c r="H21" s="58">
        <f t="shared" si="1"/>
        <v>0</v>
      </c>
    </row>
    <row r="22" spans="1:8" ht="15" customHeight="1" x14ac:dyDescent="0.35">
      <c r="A22" s="51"/>
      <c r="B22" s="18" t="s">
        <v>23</v>
      </c>
      <c r="C22" s="71"/>
      <c r="D22" s="54"/>
      <c r="E22" s="55"/>
      <c r="F22" s="56"/>
      <c r="G22" s="57">
        <f t="shared" si="2"/>
        <v>0</v>
      </c>
      <c r="H22" s="58">
        <f t="shared" si="1"/>
        <v>0</v>
      </c>
    </row>
    <row r="23" spans="1:8" ht="15" customHeight="1" x14ac:dyDescent="0.35">
      <c r="A23" s="51"/>
      <c r="B23" s="18" t="s">
        <v>24</v>
      </c>
      <c r="C23" s="71"/>
      <c r="D23" s="54"/>
      <c r="E23" s="55"/>
      <c r="F23" s="56"/>
      <c r="G23" s="57">
        <f t="shared" si="2"/>
        <v>0</v>
      </c>
      <c r="H23" s="58">
        <f t="shared" si="1"/>
        <v>0</v>
      </c>
    </row>
    <row r="24" spans="1:8" ht="15" customHeight="1" x14ac:dyDescent="0.35">
      <c r="A24" s="51"/>
      <c r="B24" s="18" t="s">
        <v>25</v>
      </c>
      <c r="C24" s="71"/>
      <c r="D24" s="54"/>
      <c r="E24" s="55"/>
      <c r="F24" s="56"/>
      <c r="G24" s="57">
        <f t="shared" si="2"/>
        <v>0</v>
      </c>
      <c r="H24" s="58">
        <f t="shared" si="1"/>
        <v>0</v>
      </c>
    </row>
    <row r="25" spans="1:8" ht="15" customHeight="1" x14ac:dyDescent="0.35">
      <c r="A25" s="51"/>
      <c r="B25" s="18" t="s">
        <v>26</v>
      </c>
      <c r="C25" s="71"/>
      <c r="D25" s="54"/>
      <c r="E25" s="55"/>
      <c r="F25" s="56"/>
      <c r="G25" s="57">
        <f t="shared" si="2"/>
        <v>0</v>
      </c>
      <c r="H25" s="58">
        <f t="shared" si="1"/>
        <v>0</v>
      </c>
    </row>
    <row r="26" spans="1:8" ht="15" customHeight="1" x14ac:dyDescent="0.35">
      <c r="A26" s="51"/>
      <c r="B26" s="18" t="s">
        <v>27</v>
      </c>
      <c r="C26" s="71"/>
      <c r="D26" s="54"/>
      <c r="E26" s="55"/>
      <c r="F26" s="56"/>
      <c r="G26" s="57">
        <f t="shared" si="2"/>
        <v>0</v>
      </c>
      <c r="H26" s="58">
        <f t="shared" si="1"/>
        <v>0</v>
      </c>
    </row>
    <row r="27" spans="1:8" ht="15" customHeight="1" x14ac:dyDescent="0.35">
      <c r="A27" s="51"/>
      <c r="B27" s="18" t="s">
        <v>28</v>
      </c>
      <c r="C27" s="71"/>
      <c r="D27" s="54"/>
      <c r="E27" s="55"/>
      <c r="F27" s="56"/>
      <c r="G27" s="57">
        <f t="shared" si="2"/>
        <v>0</v>
      </c>
      <c r="H27" s="58">
        <f t="shared" si="1"/>
        <v>0</v>
      </c>
    </row>
    <row r="28" spans="1:8" ht="15" customHeight="1" x14ac:dyDescent="0.35">
      <c r="A28" s="51"/>
      <c r="B28" s="18" t="s">
        <v>29</v>
      </c>
      <c r="C28" s="71">
        <v>2048</v>
      </c>
      <c r="D28" s="54"/>
      <c r="E28" s="55"/>
      <c r="F28" s="56"/>
      <c r="G28" s="57">
        <f t="shared" si="2"/>
        <v>2048</v>
      </c>
      <c r="H28" s="58">
        <f t="shared" si="1"/>
        <v>0</v>
      </c>
    </row>
    <row r="29" spans="1:8" ht="15" customHeight="1" x14ac:dyDescent="0.35">
      <c r="A29" s="51"/>
      <c r="B29" s="18" t="s">
        <v>30</v>
      </c>
      <c r="C29" s="71"/>
      <c r="D29" s="54"/>
      <c r="E29" s="55"/>
      <c r="F29" s="56"/>
      <c r="G29" s="57">
        <f t="shared" si="2"/>
        <v>0</v>
      </c>
      <c r="H29" s="58">
        <f t="shared" si="1"/>
        <v>0</v>
      </c>
    </row>
    <row r="30" spans="1:8" ht="15" customHeight="1" x14ac:dyDescent="0.35">
      <c r="A30" s="171" t="s">
        <v>31</v>
      </c>
      <c r="B30" s="172"/>
      <c r="C30" s="59"/>
      <c r="D30" s="59"/>
      <c r="E30" s="59"/>
      <c r="F30" s="59"/>
      <c r="G30" s="59"/>
      <c r="H30" s="60"/>
    </row>
    <row r="31" spans="1:8" ht="15" customHeight="1" x14ac:dyDescent="0.35">
      <c r="A31" s="51"/>
      <c r="B31" s="18" t="s">
        <v>32</v>
      </c>
      <c r="C31" s="71"/>
      <c r="D31" s="54"/>
      <c r="E31" s="55"/>
      <c r="F31" s="56"/>
      <c r="G31" s="57">
        <f t="shared" si="2"/>
        <v>0</v>
      </c>
      <c r="H31" s="58">
        <f t="shared" si="1"/>
        <v>0</v>
      </c>
    </row>
    <row r="32" spans="1:8" ht="15" customHeight="1" x14ac:dyDescent="0.35">
      <c r="A32" s="51"/>
      <c r="B32" s="18" t="s">
        <v>33</v>
      </c>
      <c r="C32" s="71"/>
      <c r="D32" s="54"/>
      <c r="E32" s="55"/>
      <c r="F32" s="56"/>
      <c r="G32" s="57">
        <f t="shared" si="2"/>
        <v>0</v>
      </c>
      <c r="H32" s="58">
        <f t="shared" si="1"/>
        <v>0</v>
      </c>
    </row>
    <row r="33" spans="1:8" ht="15" customHeight="1" x14ac:dyDescent="0.35">
      <c r="A33" s="51"/>
      <c r="B33" s="18" t="s">
        <v>34</v>
      </c>
      <c r="C33" s="71">
        <v>47949.364000000001</v>
      </c>
      <c r="D33" s="54"/>
      <c r="E33" s="55"/>
      <c r="F33" s="56"/>
      <c r="G33" s="57">
        <f t="shared" si="2"/>
        <v>47949.364000000001</v>
      </c>
      <c r="H33" s="58">
        <f t="shared" si="1"/>
        <v>0</v>
      </c>
    </row>
    <row r="34" spans="1:8" ht="15" customHeight="1" x14ac:dyDescent="0.35">
      <c r="A34" s="51"/>
      <c r="B34" s="18" t="s">
        <v>35</v>
      </c>
      <c r="C34" s="71">
        <v>2500</v>
      </c>
      <c r="D34" s="54"/>
      <c r="E34" s="55"/>
      <c r="F34" s="56"/>
      <c r="G34" s="57">
        <f t="shared" si="2"/>
        <v>2500</v>
      </c>
      <c r="H34" s="58">
        <f t="shared" si="1"/>
        <v>0</v>
      </c>
    </row>
    <row r="35" spans="1:8" ht="15" customHeight="1" x14ac:dyDescent="0.35">
      <c r="A35" s="51"/>
      <c r="B35" s="18" t="s">
        <v>36</v>
      </c>
      <c r="C35" s="71"/>
      <c r="D35" s="54"/>
      <c r="E35" s="55"/>
      <c r="F35" s="56"/>
      <c r="G35" s="57">
        <f t="shared" si="2"/>
        <v>0</v>
      </c>
      <c r="H35" s="58">
        <f t="shared" si="1"/>
        <v>0</v>
      </c>
    </row>
    <row r="36" spans="1:8" ht="15" customHeight="1" x14ac:dyDescent="0.35">
      <c r="A36" s="51"/>
      <c r="B36" s="18" t="s">
        <v>37</v>
      </c>
      <c r="C36" s="71">
        <v>31751.8685</v>
      </c>
      <c r="D36" s="54"/>
      <c r="E36" s="55"/>
      <c r="F36" s="56"/>
      <c r="G36" s="57">
        <f t="shared" si="2"/>
        <v>31751.8685</v>
      </c>
      <c r="H36" s="58">
        <f t="shared" si="1"/>
        <v>0</v>
      </c>
    </row>
    <row r="37" spans="1:8" ht="15" customHeight="1" x14ac:dyDescent="0.35">
      <c r="A37" s="51"/>
      <c r="B37" s="18" t="s">
        <v>38</v>
      </c>
      <c r="C37" s="71"/>
      <c r="D37" s="54"/>
      <c r="E37" s="55"/>
      <c r="F37" s="56"/>
      <c r="G37" s="57">
        <f t="shared" si="2"/>
        <v>0</v>
      </c>
      <c r="H37" s="58">
        <f t="shared" si="1"/>
        <v>0</v>
      </c>
    </row>
    <row r="38" spans="1:8" ht="15" customHeight="1" x14ac:dyDescent="0.35">
      <c r="A38" s="171" t="s">
        <v>39</v>
      </c>
      <c r="B38" s="172"/>
      <c r="C38" s="59"/>
      <c r="D38" s="59"/>
      <c r="E38" s="59"/>
      <c r="F38" s="59"/>
      <c r="G38" s="59"/>
      <c r="H38" s="60">
        <f t="shared" si="1"/>
        <v>0</v>
      </c>
    </row>
    <row r="39" spans="1:8" ht="15" customHeight="1" x14ac:dyDescent="0.35">
      <c r="A39" s="51"/>
      <c r="B39" s="18" t="s">
        <v>40</v>
      </c>
      <c r="C39" s="71">
        <v>10272.531000000003</v>
      </c>
      <c r="D39" s="54"/>
      <c r="E39" s="55"/>
      <c r="F39" s="56"/>
      <c r="G39" s="57">
        <f t="shared" si="2"/>
        <v>10272.531000000003</v>
      </c>
      <c r="H39" s="58">
        <f t="shared" si="1"/>
        <v>0</v>
      </c>
    </row>
    <row r="40" spans="1:8" ht="15" customHeight="1" x14ac:dyDescent="0.35">
      <c r="A40" s="51"/>
      <c r="B40" s="18" t="s">
        <v>41</v>
      </c>
      <c r="C40" s="71">
        <v>49291.640999999996</v>
      </c>
      <c r="D40" s="54"/>
      <c r="E40" s="55"/>
      <c r="F40" s="56"/>
      <c r="G40" s="57">
        <f t="shared" si="2"/>
        <v>49291.640999999996</v>
      </c>
      <c r="H40" s="58">
        <f t="shared" si="1"/>
        <v>0</v>
      </c>
    </row>
    <row r="41" spans="1:8" ht="15" customHeight="1" x14ac:dyDescent="0.35">
      <c r="A41" s="51"/>
      <c r="B41" s="18" t="s">
        <v>42</v>
      </c>
      <c r="C41" s="71">
        <v>1069.9365</v>
      </c>
      <c r="D41" s="54"/>
      <c r="E41" s="55"/>
      <c r="F41" s="56"/>
      <c r="G41" s="57">
        <f t="shared" si="2"/>
        <v>1069.9365</v>
      </c>
      <c r="H41" s="58">
        <f t="shared" si="1"/>
        <v>0</v>
      </c>
    </row>
    <row r="42" spans="1:8" ht="15" customHeight="1" x14ac:dyDescent="0.35">
      <c r="A42" s="51"/>
      <c r="B42" s="18" t="s">
        <v>43</v>
      </c>
      <c r="C42" s="71">
        <v>900.13800000000015</v>
      </c>
      <c r="D42" s="54"/>
      <c r="E42" s="55"/>
      <c r="F42" s="56"/>
      <c r="G42" s="57">
        <f t="shared" si="2"/>
        <v>900.13800000000015</v>
      </c>
      <c r="H42" s="58">
        <f t="shared" si="1"/>
        <v>0</v>
      </c>
    </row>
    <row r="43" spans="1:8" ht="15" customHeight="1" x14ac:dyDescent="0.35">
      <c r="A43" s="51"/>
      <c r="B43" s="18" t="s">
        <v>44</v>
      </c>
      <c r="C43" s="71">
        <v>169263.53699999995</v>
      </c>
      <c r="D43" s="54"/>
      <c r="E43" s="55"/>
      <c r="F43" s="56"/>
      <c r="G43" s="57">
        <f t="shared" si="2"/>
        <v>169263.53699999995</v>
      </c>
      <c r="H43" s="58">
        <f t="shared" si="1"/>
        <v>0</v>
      </c>
    </row>
    <row r="44" spans="1:8" ht="15" customHeight="1" x14ac:dyDescent="0.35">
      <c r="A44" s="51"/>
      <c r="B44" s="18" t="s">
        <v>45</v>
      </c>
      <c r="C44" s="71">
        <v>23968.154000000002</v>
      </c>
      <c r="D44" s="54"/>
      <c r="E44" s="55"/>
      <c r="F44" s="56"/>
      <c r="G44" s="57">
        <f t="shared" si="2"/>
        <v>23968.154000000002</v>
      </c>
      <c r="H44" s="58">
        <f t="shared" si="1"/>
        <v>0</v>
      </c>
    </row>
    <row r="45" spans="1:8" ht="15" customHeight="1" x14ac:dyDescent="0.35">
      <c r="A45" s="51"/>
      <c r="B45" s="18" t="s">
        <v>46</v>
      </c>
      <c r="C45" s="71"/>
      <c r="D45" s="54"/>
      <c r="E45" s="55"/>
      <c r="F45" s="56"/>
      <c r="G45" s="57">
        <f t="shared" si="2"/>
        <v>0</v>
      </c>
      <c r="H45" s="58">
        <f t="shared" si="1"/>
        <v>0</v>
      </c>
    </row>
    <row r="46" spans="1:8" ht="15" customHeight="1" x14ac:dyDescent="0.35">
      <c r="A46" s="51"/>
      <c r="B46" s="18" t="s">
        <v>47</v>
      </c>
      <c r="C46" s="71"/>
      <c r="D46" s="54"/>
      <c r="E46" s="55"/>
      <c r="F46" s="56"/>
      <c r="G46" s="57">
        <f t="shared" si="2"/>
        <v>0</v>
      </c>
      <c r="H46" s="58">
        <f t="shared" si="1"/>
        <v>0</v>
      </c>
    </row>
    <row r="47" spans="1:8" ht="15" customHeight="1" x14ac:dyDescent="0.35">
      <c r="A47" s="51"/>
      <c r="B47" s="18" t="s">
        <v>48</v>
      </c>
      <c r="C47" s="71"/>
      <c r="D47" s="54"/>
      <c r="E47" s="55"/>
      <c r="F47" s="56"/>
      <c r="G47" s="57">
        <f t="shared" si="2"/>
        <v>0</v>
      </c>
      <c r="H47" s="58">
        <f t="shared" si="1"/>
        <v>0</v>
      </c>
    </row>
    <row r="48" spans="1:8" ht="15" customHeight="1" x14ac:dyDescent="0.35">
      <c r="A48" s="51"/>
      <c r="B48" s="18" t="s">
        <v>49</v>
      </c>
      <c r="C48" s="71"/>
      <c r="D48" s="54"/>
      <c r="E48" s="55"/>
      <c r="F48" s="56"/>
      <c r="G48" s="57">
        <f t="shared" si="2"/>
        <v>0</v>
      </c>
      <c r="H48" s="58">
        <f t="shared" si="1"/>
        <v>0</v>
      </c>
    </row>
    <row r="49" spans="1:8" ht="15" customHeight="1" x14ac:dyDescent="0.35">
      <c r="A49" s="51"/>
      <c r="B49" s="18" t="s">
        <v>50</v>
      </c>
      <c r="C49" s="71"/>
      <c r="D49" s="54"/>
      <c r="E49" s="55"/>
      <c r="F49" s="56"/>
      <c r="G49" s="57">
        <f t="shared" si="2"/>
        <v>0</v>
      </c>
      <c r="H49" s="58">
        <f t="shared" si="1"/>
        <v>0</v>
      </c>
    </row>
    <row r="50" spans="1:8" ht="15" customHeight="1" x14ac:dyDescent="0.35">
      <c r="A50" s="51"/>
      <c r="B50" s="18" t="s">
        <v>51</v>
      </c>
      <c r="C50" s="71">
        <v>30917.697000000007</v>
      </c>
      <c r="D50" s="54"/>
      <c r="E50" s="55"/>
      <c r="F50" s="56"/>
      <c r="G50" s="57">
        <f t="shared" si="2"/>
        <v>30917.697000000007</v>
      </c>
      <c r="H50" s="58">
        <f t="shared" si="1"/>
        <v>0</v>
      </c>
    </row>
    <row r="51" spans="1:8" ht="15" customHeight="1" x14ac:dyDescent="0.35">
      <c r="A51" s="169" t="s">
        <v>52</v>
      </c>
      <c r="B51" s="170"/>
      <c r="C51" s="71">
        <v>295.37</v>
      </c>
      <c r="D51" s="54"/>
      <c r="E51" s="55"/>
      <c r="F51" s="56"/>
      <c r="G51" s="57">
        <f t="shared" si="2"/>
        <v>295.37</v>
      </c>
      <c r="H51" s="58">
        <f t="shared" si="1"/>
        <v>0</v>
      </c>
    </row>
    <row r="52" spans="1:8" ht="15" customHeight="1" x14ac:dyDescent="0.35">
      <c r="A52" s="169" t="s">
        <v>53</v>
      </c>
      <c r="B52" s="170"/>
      <c r="C52" s="71"/>
      <c r="D52" s="54"/>
      <c r="E52" s="55"/>
      <c r="F52" s="56"/>
      <c r="G52" s="57">
        <f t="shared" si="2"/>
        <v>0</v>
      </c>
      <c r="H52" s="58">
        <f t="shared" si="1"/>
        <v>0</v>
      </c>
    </row>
    <row r="53" spans="1:8" ht="15" customHeight="1" x14ac:dyDescent="0.35">
      <c r="A53" s="171" t="s">
        <v>54</v>
      </c>
      <c r="B53" s="172"/>
      <c r="C53" s="61"/>
      <c r="D53" s="61"/>
      <c r="E53" s="61"/>
      <c r="F53" s="61"/>
      <c r="G53" s="61"/>
      <c r="H53" s="62"/>
    </row>
    <row r="54" spans="1:8" ht="15" customHeight="1" x14ac:dyDescent="0.35">
      <c r="A54" s="51"/>
      <c r="B54" s="18" t="s">
        <v>55</v>
      </c>
      <c r="C54" s="71"/>
      <c r="D54" s="54"/>
      <c r="E54" s="55"/>
      <c r="F54" s="56"/>
      <c r="G54" s="57">
        <f t="shared" si="2"/>
        <v>0</v>
      </c>
      <c r="H54" s="58">
        <f t="shared" si="1"/>
        <v>0</v>
      </c>
    </row>
    <row r="55" spans="1:8" ht="15" customHeight="1" x14ac:dyDescent="0.35">
      <c r="A55" s="51"/>
      <c r="B55" s="18" t="s">
        <v>56</v>
      </c>
      <c r="C55" s="71"/>
      <c r="D55" s="54"/>
      <c r="E55" s="55"/>
      <c r="F55" s="56"/>
      <c r="G55" s="57">
        <f t="shared" si="2"/>
        <v>0</v>
      </c>
      <c r="H55" s="58">
        <f t="shared" si="1"/>
        <v>0</v>
      </c>
    </row>
    <row r="56" spans="1:8" ht="15" customHeight="1" x14ac:dyDescent="0.35">
      <c r="A56" s="51"/>
      <c r="B56" s="18" t="s">
        <v>57</v>
      </c>
      <c r="C56" s="71"/>
      <c r="D56" s="54"/>
      <c r="E56" s="55"/>
      <c r="F56" s="56"/>
      <c r="G56" s="57">
        <f t="shared" si="2"/>
        <v>0</v>
      </c>
      <c r="H56" s="58">
        <f t="shared" si="1"/>
        <v>0</v>
      </c>
    </row>
    <row r="57" spans="1:8" ht="15" customHeight="1" x14ac:dyDescent="0.35">
      <c r="A57" s="51"/>
      <c r="B57" s="18" t="s">
        <v>58</v>
      </c>
      <c r="C57" s="71"/>
      <c r="D57" s="54"/>
      <c r="E57" s="55"/>
      <c r="F57" s="56"/>
      <c r="G57" s="57">
        <f t="shared" si="2"/>
        <v>0</v>
      </c>
      <c r="H57" s="58">
        <f t="shared" si="1"/>
        <v>0</v>
      </c>
    </row>
    <row r="58" spans="1:8" ht="15" customHeight="1" x14ac:dyDescent="0.35">
      <c r="A58" s="51"/>
      <c r="B58" s="18" t="s">
        <v>60</v>
      </c>
      <c r="C58" s="71"/>
      <c r="D58" s="54"/>
      <c r="E58" s="55"/>
      <c r="F58" s="56"/>
      <c r="G58" s="57">
        <f t="shared" si="2"/>
        <v>0</v>
      </c>
      <c r="H58" s="58">
        <f t="shared" si="1"/>
        <v>0</v>
      </c>
    </row>
    <row r="59" spans="1:8" ht="15" customHeight="1" x14ac:dyDescent="0.35">
      <c r="A59" s="51"/>
      <c r="B59" s="18" t="s">
        <v>59</v>
      </c>
      <c r="C59" s="71">
        <v>6830.34</v>
      </c>
      <c r="D59" s="54"/>
      <c r="E59" s="55"/>
      <c r="F59" s="56"/>
      <c r="G59" s="57">
        <f t="shared" si="2"/>
        <v>6830.34</v>
      </c>
      <c r="H59" s="58">
        <f t="shared" si="1"/>
        <v>0</v>
      </c>
    </row>
    <row r="60" spans="1:8" ht="15" customHeight="1" x14ac:dyDescent="0.35">
      <c r="A60" s="51"/>
      <c r="B60" s="18" t="s">
        <v>61</v>
      </c>
      <c r="C60" s="71">
        <v>38791.525000000001</v>
      </c>
      <c r="D60" s="54"/>
      <c r="E60" s="55"/>
      <c r="F60" s="56"/>
      <c r="G60" s="57">
        <f t="shared" si="2"/>
        <v>38791.525000000001</v>
      </c>
      <c r="H60" s="58">
        <f t="shared" si="1"/>
        <v>0</v>
      </c>
    </row>
    <row r="61" spans="1:8" ht="15" customHeight="1" x14ac:dyDescent="0.35">
      <c r="A61" s="169" t="s">
        <v>62</v>
      </c>
      <c r="B61" s="170"/>
      <c r="C61" s="71"/>
      <c r="D61" s="54"/>
      <c r="E61" s="55"/>
      <c r="F61" s="56"/>
      <c r="G61" s="57">
        <f t="shared" si="2"/>
        <v>0</v>
      </c>
      <c r="H61" s="58">
        <f t="shared" si="1"/>
        <v>0</v>
      </c>
    </row>
    <row r="62" spans="1:8" ht="15" customHeight="1" x14ac:dyDescent="0.35">
      <c r="A62" s="169" t="s">
        <v>63</v>
      </c>
      <c r="B62" s="170"/>
      <c r="C62" s="71"/>
      <c r="D62" s="54"/>
      <c r="E62" s="55"/>
      <c r="F62" s="56"/>
      <c r="G62" s="57">
        <f t="shared" si="2"/>
        <v>0</v>
      </c>
      <c r="H62" s="58">
        <f t="shared" si="1"/>
        <v>0</v>
      </c>
    </row>
    <row r="63" spans="1:8" ht="15" customHeight="1" x14ac:dyDescent="0.35">
      <c r="A63" s="169" t="s">
        <v>64</v>
      </c>
      <c r="B63" s="170"/>
      <c r="C63" s="71"/>
      <c r="D63" s="54"/>
      <c r="E63" s="55"/>
      <c r="F63" s="56"/>
      <c r="G63" s="57">
        <f t="shared" si="2"/>
        <v>0</v>
      </c>
      <c r="H63" s="58">
        <f t="shared" si="1"/>
        <v>0</v>
      </c>
    </row>
    <row r="64" spans="1:8" ht="15" customHeight="1" x14ac:dyDescent="0.35">
      <c r="A64" s="49" t="s">
        <v>65</v>
      </c>
      <c r="B64" s="16"/>
      <c r="C64" s="22">
        <f>SUM(C9:C63)</f>
        <v>1815070.0280000006</v>
      </c>
      <c r="D64" s="22">
        <f>SUM(D9:D63)</f>
        <v>1367331.2595000002</v>
      </c>
      <c r="E64" s="22">
        <f t="shared" ref="E64:F64" si="3">SUM(E8:E63)</f>
        <v>0</v>
      </c>
      <c r="F64" s="22">
        <f t="shared" si="3"/>
        <v>0</v>
      </c>
      <c r="G64" s="22">
        <f>SUM(G9:G63)</f>
        <v>447738.76850000001</v>
      </c>
      <c r="H64" s="52">
        <f>SUM(D64:G64)</f>
        <v>1815070.0280000002</v>
      </c>
    </row>
    <row r="65" spans="1:10" ht="15" customHeight="1" thickBot="1" x14ac:dyDescent="0.4">
      <c r="A65" s="53"/>
      <c r="H65" s="45"/>
    </row>
    <row r="66" spans="1:10" ht="15" customHeight="1" thickBot="1" x14ac:dyDescent="0.4">
      <c r="A66" s="167" t="s">
        <v>66</v>
      </c>
      <c r="B66" s="168"/>
      <c r="C66" s="23"/>
      <c r="D66" s="23"/>
      <c r="E66" s="23"/>
      <c r="F66" s="23"/>
      <c r="G66" s="24">
        <f>G64/D64</f>
        <v>0.32745449604050392</v>
      </c>
      <c r="H66" s="25"/>
    </row>
    <row r="67" spans="1:10" s="30" customFormat="1" ht="15" customHeight="1" x14ac:dyDescent="0.35"/>
    <row r="68" spans="1:10" s="30" customFormat="1" ht="15" customHeight="1" x14ac:dyDescent="0.35"/>
    <row r="69" spans="1:10" s="30" customFormat="1" ht="15" customHeight="1" x14ac:dyDescent="0.35">
      <c r="J69" s="40"/>
    </row>
    <row r="70" spans="1:10" s="30" customFormat="1" ht="15" customHeight="1" x14ac:dyDescent="0.35"/>
    <row r="71" spans="1:10" s="30" customFormat="1" ht="15" customHeight="1" x14ac:dyDescent="0.35"/>
    <row r="72" spans="1:10" s="30" customFormat="1" ht="15" customHeight="1" x14ac:dyDescent="0.35"/>
    <row r="73" spans="1:10" s="30" customFormat="1" ht="15" customHeight="1" x14ac:dyDescent="0.35"/>
    <row r="74" spans="1:10" s="30" customFormat="1" ht="15" customHeight="1" x14ac:dyDescent="0.35"/>
    <row r="75" spans="1:10" s="30" customFormat="1" ht="15" customHeight="1" x14ac:dyDescent="0.35"/>
    <row r="76" spans="1:10" s="30" customFormat="1" ht="15" customHeight="1" x14ac:dyDescent="0.35"/>
    <row r="77" spans="1:10" s="30" customFormat="1" ht="15" customHeight="1" x14ac:dyDescent="0.35"/>
    <row r="78" spans="1:10" s="30" customFormat="1" ht="15" customHeight="1" x14ac:dyDescent="0.35"/>
    <row r="79" spans="1:10" s="30" customFormat="1" ht="15" customHeight="1" x14ac:dyDescent="0.35"/>
    <row r="80" spans="1:10" s="30" customFormat="1" ht="15" customHeight="1" x14ac:dyDescent="0.35"/>
    <row r="81" s="30" customFormat="1" ht="15" customHeight="1" x14ac:dyDescent="0.35"/>
    <row r="82" s="30" customFormat="1" ht="15" customHeight="1" x14ac:dyDescent="0.35"/>
    <row r="83" s="30" customFormat="1" ht="15" customHeight="1" x14ac:dyDescent="0.35"/>
    <row r="84" s="30" customFormat="1" ht="15" customHeight="1" x14ac:dyDescent="0.35"/>
    <row r="85" s="30" customFormat="1" ht="15" customHeight="1" x14ac:dyDescent="0.35"/>
    <row r="86" s="30" customFormat="1" ht="15" customHeight="1" x14ac:dyDescent="0.35"/>
    <row r="87" s="30" customFormat="1" ht="15" customHeight="1" x14ac:dyDescent="0.35"/>
    <row r="88" s="30" customFormat="1" ht="15" customHeight="1" x14ac:dyDescent="0.35"/>
    <row r="89" s="30" customFormat="1" ht="15" customHeight="1" x14ac:dyDescent="0.35"/>
    <row r="90" s="30" customFormat="1" ht="15" customHeight="1" x14ac:dyDescent="0.35"/>
    <row r="91" s="30" customFormat="1" ht="15" customHeight="1" x14ac:dyDescent="0.35"/>
    <row r="92" s="30" customFormat="1" ht="15" customHeight="1" x14ac:dyDescent="0.35"/>
    <row r="93" s="30" customFormat="1" ht="15" customHeight="1" x14ac:dyDescent="0.35"/>
    <row r="94" s="30" customFormat="1" ht="15" customHeight="1" x14ac:dyDescent="0.35"/>
    <row r="95" s="30" customFormat="1" ht="15" customHeight="1" x14ac:dyDescent="0.35"/>
    <row r="96" s="30" customFormat="1" ht="15" customHeight="1" x14ac:dyDescent="0.35"/>
    <row r="97" s="30" customFormat="1" ht="15" customHeight="1" x14ac:dyDescent="0.35"/>
    <row r="98" s="30" customFormat="1" ht="15" customHeight="1" x14ac:dyDescent="0.35"/>
    <row r="99" s="30" customFormat="1" ht="15" customHeight="1" x14ac:dyDescent="0.35"/>
    <row r="100" s="30" customFormat="1" ht="15" customHeight="1" x14ac:dyDescent="0.35"/>
    <row r="101" s="30" customFormat="1" ht="15" customHeight="1" x14ac:dyDescent="0.35"/>
    <row r="102" s="30" customFormat="1" ht="15" customHeight="1" x14ac:dyDescent="0.35"/>
    <row r="103" s="30" customFormat="1" ht="15" customHeight="1" x14ac:dyDescent="0.35"/>
    <row r="104" s="30" customFormat="1" ht="15" customHeight="1" x14ac:dyDescent="0.35"/>
    <row r="105" s="30" customFormat="1" ht="15" customHeight="1" x14ac:dyDescent="0.35"/>
    <row r="106" s="30" customFormat="1" ht="15" customHeight="1" x14ac:dyDescent="0.35"/>
    <row r="107" s="30" customFormat="1" ht="15" customHeight="1" x14ac:dyDescent="0.35"/>
    <row r="108" s="30" customFormat="1" ht="15" customHeight="1" x14ac:dyDescent="0.35"/>
    <row r="109" s="30" customFormat="1" ht="15" customHeight="1" x14ac:dyDescent="0.35"/>
    <row r="110" s="30" customFormat="1" ht="15" customHeight="1" x14ac:dyDescent="0.35"/>
    <row r="111" s="30" customFormat="1" ht="15" customHeight="1" x14ac:dyDescent="0.35"/>
    <row r="112" s="30" customFormat="1" ht="15" customHeight="1" x14ac:dyDescent="0.35"/>
    <row r="113" s="30" customFormat="1" ht="15" customHeight="1" x14ac:dyDescent="0.35"/>
    <row r="114" s="30" customFormat="1" ht="15" customHeight="1" x14ac:dyDescent="0.35"/>
    <row r="115" s="30" customFormat="1" ht="15" customHeight="1" x14ac:dyDescent="0.35"/>
    <row r="116" s="30" customFormat="1" ht="15" customHeight="1" x14ac:dyDescent="0.35"/>
    <row r="117" s="30" customFormat="1" ht="15" customHeight="1" x14ac:dyDescent="0.35"/>
    <row r="118" s="30" customFormat="1" ht="15" customHeight="1" x14ac:dyDescent="0.35"/>
    <row r="119" s="30" customFormat="1" ht="15" customHeight="1" x14ac:dyDescent="0.35"/>
    <row r="120" s="30" customFormat="1" ht="15" customHeight="1" x14ac:dyDescent="0.35"/>
    <row r="121" s="30" customFormat="1" ht="15" customHeight="1" x14ac:dyDescent="0.35"/>
    <row r="122" s="30" customFormat="1" ht="15" customHeight="1" x14ac:dyDescent="0.35"/>
    <row r="123" s="30" customFormat="1" ht="15" customHeight="1" x14ac:dyDescent="0.35"/>
    <row r="124" s="30" customFormat="1" ht="15" customHeight="1" x14ac:dyDescent="0.35"/>
    <row r="125" s="30" customFormat="1" ht="15" customHeight="1" x14ac:dyDescent="0.35"/>
    <row r="126" s="30" customFormat="1" ht="15" customHeight="1" x14ac:dyDescent="0.35"/>
    <row r="127" s="30" customFormat="1" ht="15" customHeight="1" x14ac:dyDescent="0.35"/>
    <row r="128" s="30" customFormat="1" ht="15" customHeight="1" x14ac:dyDescent="0.35"/>
    <row r="129" s="30" customFormat="1" ht="15" customHeight="1" x14ac:dyDescent="0.35"/>
    <row r="130" s="30" customFormat="1" ht="15" customHeight="1" x14ac:dyDescent="0.35"/>
    <row r="131" s="30" customFormat="1" ht="15" customHeight="1" x14ac:dyDescent="0.35"/>
    <row r="132" s="30" customFormat="1" ht="15" customHeight="1" x14ac:dyDescent="0.35"/>
    <row r="133" s="30" customFormat="1" ht="15" customHeight="1" x14ac:dyDescent="0.35"/>
    <row r="134" s="30" customFormat="1" ht="15" customHeight="1" x14ac:dyDescent="0.35"/>
    <row r="135" s="30" customFormat="1" ht="15" customHeight="1" x14ac:dyDescent="0.35"/>
    <row r="136" s="30" customFormat="1" ht="15" customHeight="1" x14ac:dyDescent="0.35"/>
    <row r="137" s="30" customFormat="1" ht="15" customHeight="1" x14ac:dyDescent="0.35"/>
    <row r="138" s="30" customFormat="1" ht="15" customHeight="1" x14ac:dyDescent="0.35"/>
    <row r="139" s="30" customFormat="1" ht="15" customHeight="1" x14ac:dyDescent="0.35"/>
    <row r="140" s="30" customFormat="1" ht="15" customHeight="1" x14ac:dyDescent="0.35"/>
    <row r="141" s="30" customFormat="1" ht="15" customHeight="1" x14ac:dyDescent="0.35"/>
    <row r="142" s="30" customFormat="1" ht="15" customHeight="1" x14ac:dyDescent="0.35"/>
    <row r="143" s="30" customFormat="1" ht="15" customHeight="1" x14ac:dyDescent="0.35"/>
    <row r="144" s="30" customFormat="1" ht="15" customHeight="1" x14ac:dyDescent="0.35"/>
    <row r="145" s="30" customFormat="1" ht="15" customHeight="1" x14ac:dyDescent="0.35"/>
    <row r="146" s="30" customFormat="1" ht="15" customHeight="1" x14ac:dyDescent="0.35"/>
    <row r="147" s="30" customFormat="1" ht="15" customHeight="1" x14ac:dyDescent="0.35"/>
    <row r="148" s="30" customFormat="1" ht="15" customHeight="1" x14ac:dyDescent="0.35"/>
    <row r="149" s="30" customFormat="1" ht="15" customHeight="1" x14ac:dyDescent="0.35"/>
    <row r="150" s="30" customFormat="1" ht="15" customHeight="1" x14ac:dyDescent="0.35"/>
    <row r="151" s="30" customFormat="1" ht="15" customHeight="1" x14ac:dyDescent="0.35"/>
    <row r="152" s="30" customFormat="1" ht="15" customHeight="1" x14ac:dyDescent="0.35"/>
    <row r="153" s="30" customFormat="1" ht="15" customHeight="1" x14ac:dyDescent="0.35"/>
    <row r="154" s="30" customFormat="1" ht="15" customHeight="1" x14ac:dyDescent="0.35"/>
    <row r="155" s="30" customFormat="1" ht="15" customHeight="1" x14ac:dyDescent="0.35"/>
    <row r="156" s="30" customFormat="1" ht="15" customHeight="1" x14ac:dyDescent="0.35"/>
    <row r="157" s="30" customFormat="1" ht="15" customHeight="1" x14ac:dyDescent="0.35"/>
    <row r="158" s="30" customFormat="1" ht="15" customHeight="1" x14ac:dyDescent="0.35"/>
    <row r="159" s="30" customFormat="1" ht="15" customHeight="1" x14ac:dyDescent="0.35"/>
    <row r="160" s="30" customFormat="1" ht="15" customHeight="1" x14ac:dyDescent="0.35"/>
    <row r="161" s="30" customFormat="1" ht="15" customHeight="1" x14ac:dyDescent="0.35"/>
    <row r="162" s="30" customFormat="1" ht="15" customHeight="1" x14ac:dyDescent="0.35"/>
    <row r="163" s="30" customFormat="1" ht="15" customHeight="1" x14ac:dyDescent="0.35"/>
    <row r="164" s="30" customFormat="1" ht="15" customHeight="1" x14ac:dyDescent="0.35"/>
    <row r="165" s="30" customFormat="1" ht="15" customHeight="1" x14ac:dyDescent="0.35"/>
    <row r="166" s="30" customFormat="1" ht="15" customHeight="1" x14ac:dyDescent="0.35"/>
    <row r="167" s="30" customFormat="1" ht="15" customHeight="1" x14ac:dyDescent="0.35"/>
    <row r="168" s="30" customFormat="1" ht="15" customHeight="1" x14ac:dyDescent="0.35"/>
    <row r="169" s="30" customFormat="1" ht="15" customHeight="1" x14ac:dyDescent="0.35"/>
    <row r="170" s="30" customFormat="1" ht="15" customHeight="1" x14ac:dyDescent="0.35"/>
    <row r="171" s="30" customFormat="1" ht="15" customHeight="1" x14ac:dyDescent="0.35"/>
    <row r="172" s="30" customFormat="1" ht="15" customHeight="1" x14ac:dyDescent="0.35"/>
    <row r="173" s="30" customFormat="1" ht="15" customHeight="1" x14ac:dyDescent="0.35"/>
    <row r="174" s="30" customFormat="1" ht="15" customHeight="1" x14ac:dyDescent="0.35"/>
    <row r="175" s="30" customFormat="1" ht="15" customHeight="1" x14ac:dyDescent="0.35"/>
    <row r="176" s="30" customFormat="1" ht="15" customHeight="1" x14ac:dyDescent="0.35"/>
    <row r="177" s="30" customFormat="1" ht="15" customHeight="1" x14ac:dyDescent="0.35"/>
    <row r="178" s="30" customFormat="1" ht="15" customHeight="1" x14ac:dyDescent="0.35"/>
    <row r="179" s="30" customFormat="1" ht="15" customHeight="1" x14ac:dyDescent="0.35"/>
    <row r="180" s="30" customFormat="1" ht="15" customHeight="1" x14ac:dyDescent="0.35"/>
    <row r="181" s="30" customFormat="1" ht="15" customHeight="1" x14ac:dyDescent="0.35"/>
    <row r="182" s="30" customFormat="1" ht="15" customHeight="1" x14ac:dyDescent="0.35"/>
    <row r="183" s="30" customFormat="1" ht="15" customHeight="1" x14ac:dyDescent="0.35"/>
    <row r="184" s="30" customFormat="1" ht="15" customHeight="1" x14ac:dyDescent="0.35"/>
    <row r="185" s="30" customFormat="1" ht="15" customHeight="1" x14ac:dyDescent="0.35"/>
    <row r="186" s="30" customFormat="1" ht="15" customHeight="1" x14ac:dyDescent="0.35"/>
    <row r="187" s="30" customFormat="1" ht="15" customHeight="1" x14ac:dyDescent="0.35"/>
    <row r="188" s="30" customFormat="1" ht="15" customHeight="1" x14ac:dyDescent="0.35"/>
    <row r="189" s="30" customFormat="1" ht="15" customHeight="1" x14ac:dyDescent="0.35"/>
    <row r="190" s="30" customFormat="1" ht="15" customHeight="1" x14ac:dyDescent="0.35"/>
    <row r="191" s="30" customFormat="1" ht="15" customHeight="1" x14ac:dyDescent="0.35"/>
    <row r="192" s="30" customFormat="1" ht="15" customHeight="1" x14ac:dyDescent="0.35"/>
    <row r="193" s="30" customFormat="1" ht="15" customHeight="1" x14ac:dyDescent="0.35"/>
    <row r="194" s="30" customFormat="1" ht="15" customHeight="1" x14ac:dyDescent="0.35"/>
    <row r="195" s="30" customFormat="1" ht="15" customHeight="1" x14ac:dyDescent="0.35"/>
    <row r="196" s="30" customFormat="1" ht="15" customHeight="1" x14ac:dyDescent="0.35"/>
    <row r="197" s="30" customFormat="1" ht="15" customHeight="1" x14ac:dyDescent="0.35"/>
    <row r="198" s="30" customFormat="1" ht="15" customHeight="1" x14ac:dyDescent="0.35"/>
    <row r="199" s="30" customFormat="1" ht="15" customHeight="1" x14ac:dyDescent="0.35"/>
    <row r="200" s="30" customFormat="1" ht="15" customHeight="1" x14ac:dyDescent="0.35"/>
    <row r="201" s="30" customFormat="1" ht="15" customHeight="1" x14ac:dyDescent="0.35"/>
    <row r="202" s="30" customFormat="1" ht="15" customHeight="1" x14ac:dyDescent="0.35"/>
    <row r="203" s="30" customFormat="1" ht="15" customHeight="1" x14ac:dyDescent="0.35"/>
    <row r="204" s="30" customFormat="1" ht="15" customHeight="1" x14ac:dyDescent="0.35"/>
    <row r="205" s="30" customFormat="1" ht="15" customHeight="1" x14ac:dyDescent="0.35"/>
    <row r="206" s="30" customFormat="1" ht="15" customHeight="1" x14ac:dyDescent="0.35"/>
    <row r="207" s="30" customFormat="1" ht="15" customHeight="1" x14ac:dyDescent="0.35"/>
    <row r="208" s="30" customFormat="1" ht="15" customHeight="1" x14ac:dyDescent="0.35"/>
    <row r="209" s="30" customFormat="1" ht="15" customHeight="1" x14ac:dyDescent="0.35"/>
    <row r="210" s="30" customFormat="1" ht="15" customHeight="1" x14ac:dyDescent="0.35"/>
    <row r="211" s="30" customFormat="1" ht="15" customHeight="1" x14ac:dyDescent="0.35"/>
    <row r="212" s="30" customFormat="1" ht="15" customHeight="1" x14ac:dyDescent="0.35"/>
    <row r="213" s="30" customFormat="1" ht="15" customHeight="1" x14ac:dyDescent="0.35"/>
    <row r="214" s="30" customFormat="1" ht="15" customHeight="1" x14ac:dyDescent="0.35"/>
    <row r="215" s="30" customFormat="1" ht="15" customHeight="1" x14ac:dyDescent="0.35"/>
    <row r="216" s="30" customFormat="1" ht="15" customHeight="1" x14ac:dyDescent="0.35"/>
    <row r="217" s="30" customFormat="1" ht="15" customHeight="1" x14ac:dyDescent="0.35"/>
    <row r="218" s="30" customFormat="1" ht="15" customHeight="1" x14ac:dyDescent="0.35"/>
    <row r="219" s="30" customFormat="1" ht="15" customHeight="1" x14ac:dyDescent="0.35"/>
    <row r="220" s="30" customFormat="1" ht="15" customHeight="1" x14ac:dyDescent="0.35"/>
    <row r="221" s="30" customFormat="1" ht="15" customHeight="1" x14ac:dyDescent="0.35"/>
    <row r="222" s="30" customFormat="1" ht="15" customHeight="1" x14ac:dyDescent="0.35"/>
    <row r="223" s="30" customFormat="1" ht="15" customHeight="1" x14ac:dyDescent="0.35"/>
    <row r="224" s="30" customFormat="1" ht="15" customHeight="1" x14ac:dyDescent="0.35"/>
    <row r="225" s="30" customFormat="1" ht="15" customHeight="1" x14ac:dyDescent="0.35"/>
    <row r="226" s="30" customFormat="1" ht="15" customHeight="1" x14ac:dyDescent="0.35"/>
    <row r="227" s="30" customFormat="1" ht="15" customHeight="1" x14ac:dyDescent="0.35"/>
    <row r="228" s="30" customFormat="1" ht="15" customHeight="1" x14ac:dyDescent="0.35"/>
    <row r="229" s="30" customFormat="1" ht="15" customHeight="1" x14ac:dyDescent="0.35"/>
    <row r="230" s="30" customFormat="1" ht="15" customHeight="1" x14ac:dyDescent="0.35"/>
    <row r="231" s="30" customFormat="1" ht="15" customHeight="1" x14ac:dyDescent="0.35"/>
    <row r="232" s="30" customFormat="1" ht="15" customHeight="1" x14ac:dyDescent="0.35"/>
    <row r="233" s="30" customFormat="1" ht="15" customHeight="1" x14ac:dyDescent="0.35"/>
    <row r="234" s="30" customFormat="1" ht="15" customHeight="1" x14ac:dyDescent="0.35"/>
  </sheetData>
  <mergeCells count="12">
    <mergeCell ref="A1:H1"/>
    <mergeCell ref="A53:B53"/>
    <mergeCell ref="A61:B61"/>
    <mergeCell ref="A62:B62"/>
    <mergeCell ref="A63:B63"/>
    <mergeCell ref="A66:B66"/>
    <mergeCell ref="A52:B52"/>
    <mergeCell ref="A8:B8"/>
    <mergeCell ref="A17:B17"/>
    <mergeCell ref="A30:B30"/>
    <mergeCell ref="A38:B38"/>
    <mergeCell ref="A51:B5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A14C5-6EB7-4519-95C4-45D686C751BA}">
  <dimension ref="A1:DB67"/>
  <sheetViews>
    <sheetView workbookViewId="0">
      <pane xSplit="1" ySplit="6" topLeftCell="B7" activePane="bottomRight" state="frozen"/>
      <selection pane="topRight" activeCell="B1" sqref="B1"/>
      <selection pane="bottomLeft" activeCell="A8" sqref="A8"/>
      <selection pane="bottomRight" activeCell="B6" sqref="B6"/>
    </sheetView>
  </sheetViews>
  <sheetFormatPr defaultRowHeight="14.5" x14ac:dyDescent="0.35"/>
  <cols>
    <col min="1" max="1" width="43.81640625" customWidth="1"/>
    <col min="2" max="3" width="11.6328125" bestFit="1" customWidth="1"/>
    <col min="4" max="5" width="11.90625" bestFit="1" customWidth="1"/>
    <col min="6" max="6" width="11.6328125" bestFit="1" customWidth="1"/>
    <col min="7" max="7" width="11.54296875" bestFit="1" customWidth="1"/>
    <col min="8" max="9" width="11.90625" bestFit="1" customWidth="1"/>
    <col min="10" max="10" width="11.08984375" bestFit="1" customWidth="1"/>
    <col min="11" max="11" width="11.26953125" bestFit="1" customWidth="1"/>
    <col min="12" max="12" width="11.1796875" customWidth="1"/>
    <col min="13" max="13" width="12.453125" bestFit="1" customWidth="1"/>
    <col min="14" max="22" width="10.54296875" customWidth="1"/>
    <col min="23" max="23" width="12.453125" bestFit="1" customWidth="1"/>
    <col min="24" max="24" width="8.7265625" style="30"/>
    <col min="25" max="25" width="9.90625" style="30" bestFit="1" customWidth="1"/>
    <col min="26" max="106" width="8.7265625" style="30"/>
  </cols>
  <sheetData>
    <row r="1" spans="1:106" x14ac:dyDescent="0.35">
      <c r="A1" s="118" t="s">
        <v>0</v>
      </c>
      <c r="B1" s="119"/>
      <c r="C1" s="119"/>
      <c r="D1" s="119"/>
      <c r="E1" s="119"/>
      <c r="F1" s="119"/>
      <c r="G1" s="119"/>
      <c r="H1" s="119"/>
      <c r="I1" s="119"/>
      <c r="J1" s="119"/>
      <c r="K1" s="119"/>
      <c r="L1" s="119"/>
      <c r="M1" s="119"/>
      <c r="N1" s="119"/>
      <c r="O1" s="119"/>
      <c r="P1" s="119"/>
      <c r="Q1" s="119"/>
      <c r="R1" s="119"/>
      <c r="S1" s="119"/>
      <c r="T1" s="119"/>
      <c r="U1" s="119"/>
      <c r="V1" s="119"/>
      <c r="W1" s="119"/>
    </row>
    <row r="2" spans="1:106" x14ac:dyDescent="0.35">
      <c r="A2" s="1"/>
    </row>
    <row r="3" spans="1:106" ht="15" thickBot="1" x14ac:dyDescent="0.4">
      <c r="A3" s="1"/>
    </row>
    <row r="4" spans="1:106" s="38" customFormat="1" x14ac:dyDescent="0.35">
      <c r="A4" s="86" t="s">
        <v>180</v>
      </c>
      <c r="W4" s="39" t="s">
        <v>176</v>
      </c>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row>
    <row r="5" spans="1:106" x14ac:dyDescent="0.35">
      <c r="A5" s="87"/>
    </row>
    <row r="6" spans="1:106" x14ac:dyDescent="0.35">
      <c r="A6" s="88" t="s">
        <v>67</v>
      </c>
      <c r="B6" s="37" t="s">
        <v>144</v>
      </c>
      <c r="C6" s="37" t="s">
        <v>145</v>
      </c>
      <c r="D6" s="37" t="s">
        <v>146</v>
      </c>
      <c r="E6" s="37" t="s">
        <v>147</v>
      </c>
      <c r="F6" s="37" t="s">
        <v>148</v>
      </c>
      <c r="G6" s="37" t="s">
        <v>149</v>
      </c>
      <c r="H6" s="37" t="s">
        <v>150</v>
      </c>
      <c r="I6" s="37" t="s">
        <v>151</v>
      </c>
      <c r="J6" s="37" t="s">
        <v>152</v>
      </c>
      <c r="K6" s="37" t="s">
        <v>153</v>
      </c>
      <c r="L6" s="37" t="s">
        <v>154</v>
      </c>
      <c r="M6" s="37" t="s">
        <v>155</v>
      </c>
      <c r="N6" s="37" t="s">
        <v>156</v>
      </c>
      <c r="O6" s="37" t="s">
        <v>157</v>
      </c>
      <c r="P6" s="37" t="s">
        <v>158</v>
      </c>
      <c r="Q6" s="37" t="s">
        <v>159</v>
      </c>
      <c r="R6" s="37" t="s">
        <v>160</v>
      </c>
      <c r="S6" s="37" t="s">
        <v>161</v>
      </c>
      <c r="T6" s="37" t="s">
        <v>162</v>
      </c>
      <c r="U6" s="37" t="s">
        <v>163</v>
      </c>
      <c r="V6" s="37" t="s">
        <v>164</v>
      </c>
      <c r="W6" s="112" t="s">
        <v>65</v>
      </c>
    </row>
    <row r="7" spans="1:106" ht="16" customHeight="1" x14ac:dyDescent="0.35">
      <c r="A7" s="87" t="s">
        <v>68</v>
      </c>
      <c r="B7" s="79">
        <v>121000</v>
      </c>
      <c r="C7" s="73">
        <v>100000</v>
      </c>
      <c r="D7" s="73">
        <v>80000</v>
      </c>
      <c r="E7" s="73">
        <v>80000</v>
      </c>
      <c r="F7" s="73">
        <v>70000</v>
      </c>
      <c r="G7" s="73">
        <v>70000</v>
      </c>
      <c r="H7" s="73">
        <v>70000</v>
      </c>
      <c r="I7" s="73">
        <v>70000</v>
      </c>
      <c r="J7" s="73">
        <v>70000</v>
      </c>
      <c r="K7" s="73">
        <v>70000</v>
      </c>
      <c r="L7" s="73">
        <v>65000</v>
      </c>
      <c r="M7" s="73">
        <v>64000</v>
      </c>
      <c r="N7" s="73">
        <v>63000</v>
      </c>
      <c r="O7" s="73">
        <v>63000</v>
      </c>
      <c r="P7" s="73">
        <v>58000</v>
      </c>
      <c r="Q7" s="73">
        <v>55000</v>
      </c>
      <c r="R7" s="73">
        <v>55000</v>
      </c>
      <c r="S7" s="73">
        <v>42000</v>
      </c>
      <c r="T7" s="73">
        <v>36000</v>
      </c>
      <c r="U7" s="73">
        <v>36000</v>
      </c>
      <c r="V7" s="73">
        <v>29331</v>
      </c>
      <c r="W7" s="109">
        <f>SUM(B7:V7)</f>
        <v>1367331</v>
      </c>
    </row>
    <row r="8" spans="1:106" x14ac:dyDescent="0.35">
      <c r="A8" s="87" t="s">
        <v>69</v>
      </c>
      <c r="B8" s="80">
        <v>37</v>
      </c>
      <c r="C8" s="74">
        <v>37</v>
      </c>
      <c r="D8" s="74">
        <v>37</v>
      </c>
      <c r="E8" s="74">
        <v>37</v>
      </c>
      <c r="F8" s="74">
        <v>37</v>
      </c>
      <c r="G8" s="74">
        <v>37</v>
      </c>
      <c r="H8" s="74">
        <v>37</v>
      </c>
      <c r="I8" s="74">
        <v>37</v>
      </c>
      <c r="J8" s="74">
        <v>37</v>
      </c>
      <c r="K8" s="74">
        <v>37</v>
      </c>
      <c r="L8" s="74">
        <v>37</v>
      </c>
      <c r="M8" s="74">
        <v>37</v>
      </c>
      <c r="N8" s="74">
        <v>37</v>
      </c>
      <c r="O8" s="74">
        <v>37</v>
      </c>
      <c r="P8" s="74">
        <v>37</v>
      </c>
      <c r="Q8" s="74">
        <v>37</v>
      </c>
      <c r="R8" s="74">
        <v>37</v>
      </c>
      <c r="S8" s="74">
        <v>37</v>
      </c>
      <c r="T8" s="74">
        <v>37</v>
      </c>
      <c r="U8" s="74">
        <v>37</v>
      </c>
      <c r="V8" s="74">
        <v>37</v>
      </c>
      <c r="W8" s="74"/>
      <c r="Y8" s="122"/>
    </row>
    <row r="9" spans="1:106" x14ac:dyDescent="0.35">
      <c r="A9" s="156" t="s">
        <v>70</v>
      </c>
      <c r="B9" s="101">
        <f t="shared" ref="B9:L9" si="0">B8*365.25/7</f>
        <v>1930.6071428571429</v>
      </c>
      <c r="C9" s="102">
        <f t="shared" si="0"/>
        <v>1930.6071428571429</v>
      </c>
      <c r="D9" s="102">
        <f t="shared" si="0"/>
        <v>1930.6071428571429</v>
      </c>
      <c r="E9" s="102">
        <f t="shared" si="0"/>
        <v>1930.6071428571429</v>
      </c>
      <c r="F9" s="102">
        <f t="shared" si="0"/>
        <v>1930.6071428571429</v>
      </c>
      <c r="G9" s="102">
        <f t="shared" si="0"/>
        <v>1930.6071428571429</v>
      </c>
      <c r="H9" s="102">
        <f t="shared" si="0"/>
        <v>1930.6071428571429</v>
      </c>
      <c r="I9" s="102">
        <f t="shared" si="0"/>
        <v>1930.6071428571429</v>
      </c>
      <c r="J9" s="102">
        <f t="shared" si="0"/>
        <v>1930.6071428571429</v>
      </c>
      <c r="K9" s="102">
        <f t="shared" si="0"/>
        <v>1930.6071428571429</v>
      </c>
      <c r="L9" s="102">
        <f t="shared" si="0"/>
        <v>1930.6071428571429</v>
      </c>
      <c r="M9" s="102">
        <f t="shared" ref="M9:V9" si="1">M8*365.25/7</f>
        <v>1930.6071428571429</v>
      </c>
      <c r="N9" s="102">
        <f t="shared" si="1"/>
        <v>1930.6071428571429</v>
      </c>
      <c r="O9" s="102">
        <f t="shared" si="1"/>
        <v>1930.6071428571429</v>
      </c>
      <c r="P9" s="102">
        <f t="shared" si="1"/>
        <v>1930.6071428571429</v>
      </c>
      <c r="Q9" s="102">
        <f t="shared" si="1"/>
        <v>1930.6071428571429</v>
      </c>
      <c r="R9" s="102">
        <f t="shared" si="1"/>
        <v>1930.6071428571429</v>
      </c>
      <c r="S9" s="102">
        <f t="shared" si="1"/>
        <v>1930.6071428571429</v>
      </c>
      <c r="T9" s="102">
        <f t="shared" si="1"/>
        <v>1930.6071428571429</v>
      </c>
      <c r="U9" s="102">
        <f t="shared" si="1"/>
        <v>1930.6071428571429</v>
      </c>
      <c r="V9" s="102">
        <f t="shared" si="1"/>
        <v>1930.6071428571429</v>
      </c>
      <c r="W9" s="110"/>
    </row>
    <row r="10" spans="1:106" x14ac:dyDescent="0.35">
      <c r="A10" s="89" t="s">
        <v>71</v>
      </c>
      <c r="B10" s="72"/>
      <c r="C10" s="72"/>
      <c r="D10" s="72"/>
      <c r="E10" s="72"/>
      <c r="F10" s="72"/>
      <c r="G10" s="72"/>
      <c r="H10" s="72"/>
      <c r="I10" s="72"/>
      <c r="J10" s="72"/>
      <c r="K10" s="72"/>
      <c r="L10" s="72"/>
      <c r="M10" s="72"/>
      <c r="N10" s="72"/>
      <c r="O10" s="72"/>
      <c r="P10" s="72"/>
      <c r="Q10" s="72"/>
      <c r="R10" s="72"/>
      <c r="S10" s="72"/>
      <c r="T10" s="72"/>
      <c r="U10" s="72"/>
      <c r="V10" s="72"/>
      <c r="W10" s="36"/>
    </row>
    <row r="11" spans="1:106" x14ac:dyDescent="0.35">
      <c r="A11" s="90" t="s">
        <v>72</v>
      </c>
      <c r="B11" s="81">
        <v>28</v>
      </c>
      <c r="C11" s="20">
        <v>28</v>
      </c>
      <c r="D11" s="20">
        <v>28</v>
      </c>
      <c r="E11" s="20">
        <v>28</v>
      </c>
      <c r="F11" s="20">
        <v>28</v>
      </c>
      <c r="G11" s="20">
        <v>28</v>
      </c>
      <c r="H11" s="20">
        <v>28</v>
      </c>
      <c r="I11" s="20">
        <v>28</v>
      </c>
      <c r="J11" s="20">
        <v>28</v>
      </c>
      <c r="K11" s="20">
        <v>28</v>
      </c>
      <c r="L11" s="20">
        <v>28</v>
      </c>
      <c r="M11" s="20">
        <v>28</v>
      </c>
      <c r="N11" s="20">
        <v>28</v>
      </c>
      <c r="O11" s="20">
        <v>28</v>
      </c>
      <c r="P11" s="20">
        <v>28</v>
      </c>
      <c r="Q11" s="20">
        <v>28</v>
      </c>
      <c r="R11" s="20">
        <v>28</v>
      </c>
      <c r="S11" s="20">
        <v>28</v>
      </c>
      <c r="T11" s="20">
        <v>28</v>
      </c>
      <c r="U11" s="20">
        <v>28</v>
      </c>
      <c r="V11" s="20">
        <v>28</v>
      </c>
      <c r="W11" s="13"/>
    </row>
    <row r="12" spans="1:106" x14ac:dyDescent="0.35">
      <c r="A12" s="90" t="s">
        <v>73</v>
      </c>
      <c r="B12" s="81">
        <v>8</v>
      </c>
      <c r="C12" s="20">
        <v>8</v>
      </c>
      <c r="D12" s="20">
        <v>8</v>
      </c>
      <c r="E12" s="20">
        <v>8</v>
      </c>
      <c r="F12" s="20">
        <v>8</v>
      </c>
      <c r="G12" s="20">
        <v>8</v>
      </c>
      <c r="H12" s="20">
        <v>8</v>
      </c>
      <c r="I12" s="20">
        <v>8</v>
      </c>
      <c r="J12" s="20">
        <v>8</v>
      </c>
      <c r="K12" s="20">
        <v>8</v>
      </c>
      <c r="L12" s="20">
        <v>8</v>
      </c>
      <c r="M12" s="20">
        <v>8</v>
      </c>
      <c r="N12" s="20">
        <v>8</v>
      </c>
      <c r="O12" s="20">
        <v>8</v>
      </c>
      <c r="P12" s="20">
        <v>8</v>
      </c>
      <c r="Q12" s="20">
        <v>8</v>
      </c>
      <c r="R12" s="20">
        <v>8</v>
      </c>
      <c r="S12" s="20">
        <v>8</v>
      </c>
      <c r="T12" s="20">
        <v>8</v>
      </c>
      <c r="U12" s="20">
        <v>8</v>
      </c>
      <c r="V12" s="20">
        <v>8</v>
      </c>
      <c r="W12" s="13"/>
    </row>
    <row r="13" spans="1:106" x14ac:dyDescent="0.35">
      <c r="A13" s="90" t="s">
        <v>74</v>
      </c>
      <c r="B13" s="81">
        <f t="shared" ref="B13:L13" si="2">-B8*(B11+B12)/5</f>
        <v>-266.39999999999998</v>
      </c>
      <c r="C13" s="20">
        <f t="shared" si="2"/>
        <v>-266.39999999999998</v>
      </c>
      <c r="D13" s="20">
        <f t="shared" si="2"/>
        <v>-266.39999999999998</v>
      </c>
      <c r="E13" s="20">
        <f t="shared" si="2"/>
        <v>-266.39999999999998</v>
      </c>
      <c r="F13" s="20">
        <f t="shared" si="2"/>
        <v>-266.39999999999998</v>
      </c>
      <c r="G13" s="20">
        <f t="shared" si="2"/>
        <v>-266.39999999999998</v>
      </c>
      <c r="H13" s="20">
        <f t="shared" si="2"/>
        <v>-266.39999999999998</v>
      </c>
      <c r="I13" s="20">
        <f t="shared" si="2"/>
        <v>-266.39999999999998</v>
      </c>
      <c r="J13" s="20">
        <f t="shared" si="2"/>
        <v>-266.39999999999998</v>
      </c>
      <c r="K13" s="20">
        <f t="shared" si="2"/>
        <v>-266.39999999999998</v>
      </c>
      <c r="L13" s="20">
        <f t="shared" si="2"/>
        <v>-266.39999999999998</v>
      </c>
      <c r="M13" s="20">
        <f t="shared" ref="M13:V13" si="3">-M8*(M11+M12)/5</f>
        <v>-266.39999999999998</v>
      </c>
      <c r="N13" s="20">
        <f t="shared" si="3"/>
        <v>-266.39999999999998</v>
      </c>
      <c r="O13" s="20">
        <f t="shared" si="3"/>
        <v>-266.39999999999998</v>
      </c>
      <c r="P13" s="20">
        <f t="shared" si="3"/>
        <v>-266.39999999999998</v>
      </c>
      <c r="Q13" s="20">
        <f t="shared" si="3"/>
        <v>-266.39999999999998</v>
      </c>
      <c r="R13" s="20">
        <f t="shared" si="3"/>
        <v>-266.39999999999998</v>
      </c>
      <c r="S13" s="20">
        <f t="shared" si="3"/>
        <v>-266.39999999999998</v>
      </c>
      <c r="T13" s="20">
        <f t="shared" si="3"/>
        <v>-266.39999999999998</v>
      </c>
      <c r="U13" s="20">
        <f t="shared" si="3"/>
        <v>-266.39999999999998</v>
      </c>
      <c r="V13" s="20">
        <f t="shared" si="3"/>
        <v>-266.39999999999998</v>
      </c>
      <c r="W13" s="13"/>
    </row>
    <row r="14" spans="1:106" x14ac:dyDescent="0.35">
      <c r="A14" s="91" t="s">
        <v>75</v>
      </c>
      <c r="B14" s="103">
        <f t="shared" ref="B14:L14" si="4">B9+B13</f>
        <v>1664.207142857143</v>
      </c>
      <c r="C14" s="27">
        <f t="shared" si="4"/>
        <v>1664.207142857143</v>
      </c>
      <c r="D14" s="27">
        <f t="shared" si="4"/>
        <v>1664.207142857143</v>
      </c>
      <c r="E14" s="27">
        <f t="shared" si="4"/>
        <v>1664.207142857143</v>
      </c>
      <c r="F14" s="27">
        <f t="shared" si="4"/>
        <v>1664.207142857143</v>
      </c>
      <c r="G14" s="27">
        <f t="shared" si="4"/>
        <v>1664.207142857143</v>
      </c>
      <c r="H14" s="27">
        <f t="shared" si="4"/>
        <v>1664.207142857143</v>
      </c>
      <c r="I14" s="27">
        <f t="shared" si="4"/>
        <v>1664.207142857143</v>
      </c>
      <c r="J14" s="27">
        <f t="shared" si="4"/>
        <v>1664.207142857143</v>
      </c>
      <c r="K14" s="27">
        <f t="shared" si="4"/>
        <v>1664.207142857143</v>
      </c>
      <c r="L14" s="27">
        <f t="shared" si="4"/>
        <v>1664.207142857143</v>
      </c>
      <c r="M14" s="27">
        <f t="shared" ref="M14:V14" si="5">M9+M13</f>
        <v>1664.207142857143</v>
      </c>
      <c r="N14" s="27">
        <f t="shared" si="5"/>
        <v>1664.207142857143</v>
      </c>
      <c r="O14" s="27">
        <f t="shared" si="5"/>
        <v>1664.207142857143</v>
      </c>
      <c r="P14" s="27">
        <f t="shared" si="5"/>
        <v>1664.207142857143</v>
      </c>
      <c r="Q14" s="27">
        <f t="shared" si="5"/>
        <v>1664.207142857143</v>
      </c>
      <c r="R14" s="27">
        <f t="shared" si="5"/>
        <v>1664.207142857143</v>
      </c>
      <c r="S14" s="27">
        <f t="shared" si="5"/>
        <v>1664.207142857143</v>
      </c>
      <c r="T14" s="27">
        <f t="shared" si="5"/>
        <v>1664.207142857143</v>
      </c>
      <c r="U14" s="27">
        <f t="shared" si="5"/>
        <v>1664.207142857143</v>
      </c>
      <c r="V14" s="27">
        <f t="shared" si="5"/>
        <v>1664.207142857143</v>
      </c>
      <c r="W14" s="12"/>
    </row>
    <row r="15" spans="1:106" x14ac:dyDescent="0.35">
      <c r="A15" s="89" t="s">
        <v>71</v>
      </c>
      <c r="B15" s="75"/>
      <c r="C15" s="75"/>
      <c r="D15" s="75"/>
      <c r="E15" s="75"/>
      <c r="F15" s="75"/>
      <c r="G15" s="75"/>
      <c r="H15" s="75"/>
      <c r="I15" s="75"/>
      <c r="J15" s="75"/>
      <c r="K15" s="75"/>
      <c r="L15" s="75"/>
      <c r="M15" s="75"/>
      <c r="N15" s="75"/>
      <c r="O15" s="75"/>
      <c r="P15" s="75"/>
      <c r="Q15" s="75"/>
      <c r="R15" s="75"/>
      <c r="S15" s="75"/>
      <c r="T15" s="75"/>
      <c r="U15" s="75"/>
      <c r="V15" s="75"/>
      <c r="W15" s="38"/>
    </row>
    <row r="16" spans="1:106" x14ac:dyDescent="0.35">
      <c r="A16" s="90" t="s">
        <v>76</v>
      </c>
      <c r="B16" s="82">
        <v>0.03</v>
      </c>
      <c r="C16" s="82">
        <v>0.03</v>
      </c>
      <c r="D16" s="82">
        <v>0.03</v>
      </c>
      <c r="E16" s="82">
        <v>0.03</v>
      </c>
      <c r="F16" s="82">
        <v>0.03</v>
      </c>
      <c r="G16" s="82">
        <v>0.03</v>
      </c>
      <c r="H16" s="82">
        <v>0.03</v>
      </c>
      <c r="I16" s="82">
        <v>0.03</v>
      </c>
      <c r="J16" s="82">
        <v>0.03</v>
      </c>
      <c r="K16" s="82">
        <v>0.03</v>
      </c>
      <c r="L16" s="82">
        <v>0.03</v>
      </c>
      <c r="M16" s="82">
        <v>0.03</v>
      </c>
      <c r="N16" s="82">
        <v>0.03</v>
      </c>
      <c r="O16" s="82">
        <v>0.03</v>
      </c>
      <c r="P16" s="82">
        <v>0.03</v>
      </c>
      <c r="Q16" s="82">
        <v>0.03</v>
      </c>
      <c r="R16" s="82">
        <v>0.03</v>
      </c>
      <c r="S16" s="82">
        <v>0.03</v>
      </c>
      <c r="T16" s="82">
        <v>0.03</v>
      </c>
      <c r="U16" s="82">
        <v>0.03</v>
      </c>
      <c r="V16" s="82">
        <v>0.03</v>
      </c>
      <c r="W16" s="13"/>
    </row>
    <row r="17" spans="1:23" x14ac:dyDescent="0.35">
      <c r="A17" s="90" t="s">
        <v>77</v>
      </c>
      <c r="B17" s="82">
        <v>0.02</v>
      </c>
      <c r="C17" s="76">
        <v>0.02</v>
      </c>
      <c r="D17" s="76">
        <v>0.02</v>
      </c>
      <c r="E17" s="76">
        <v>0.02</v>
      </c>
      <c r="F17" s="76">
        <v>0.02</v>
      </c>
      <c r="G17" s="76">
        <v>0.02</v>
      </c>
      <c r="H17" s="76">
        <v>0.02</v>
      </c>
      <c r="I17" s="76">
        <v>0.02</v>
      </c>
      <c r="J17" s="76">
        <v>0.02</v>
      </c>
      <c r="K17" s="76">
        <v>0.02</v>
      </c>
      <c r="L17" s="76">
        <v>0.02</v>
      </c>
      <c r="M17" s="76">
        <v>0.02</v>
      </c>
      <c r="N17" s="76">
        <v>0.02</v>
      </c>
      <c r="O17" s="76">
        <v>0.02</v>
      </c>
      <c r="P17" s="76">
        <v>0.02</v>
      </c>
      <c r="Q17" s="76">
        <v>0.02</v>
      </c>
      <c r="R17" s="76">
        <v>0.02</v>
      </c>
      <c r="S17" s="76">
        <v>0.02</v>
      </c>
      <c r="T17" s="76">
        <v>0.02</v>
      </c>
      <c r="U17" s="76">
        <v>0.02</v>
      </c>
      <c r="V17" s="76">
        <v>0.02</v>
      </c>
      <c r="W17" s="13"/>
    </row>
    <row r="18" spans="1:23" x14ac:dyDescent="0.35">
      <c r="A18" s="90" t="s">
        <v>78</v>
      </c>
      <c r="B18" s="81">
        <f t="shared" ref="B18:K18" si="6">-B14*(B16+B17)</f>
        <v>-83.210357142857163</v>
      </c>
      <c r="C18" s="20">
        <f t="shared" si="6"/>
        <v>-83.210357142857163</v>
      </c>
      <c r="D18" s="20">
        <f t="shared" si="6"/>
        <v>-83.210357142857163</v>
      </c>
      <c r="E18" s="20">
        <f t="shared" si="6"/>
        <v>-83.210357142857163</v>
      </c>
      <c r="F18" s="20">
        <f t="shared" si="6"/>
        <v>-83.210357142857163</v>
      </c>
      <c r="G18" s="20">
        <f t="shared" si="6"/>
        <v>-83.210357142857163</v>
      </c>
      <c r="H18" s="20">
        <f t="shared" si="6"/>
        <v>-83.210357142857163</v>
      </c>
      <c r="I18" s="20">
        <f t="shared" si="6"/>
        <v>-83.210357142857163</v>
      </c>
      <c r="J18" s="20">
        <f t="shared" si="6"/>
        <v>-83.210357142857163</v>
      </c>
      <c r="K18" s="20">
        <f t="shared" si="6"/>
        <v>-83.210357142857163</v>
      </c>
      <c r="L18" s="20">
        <f t="shared" ref="L18:V18" si="7">-L14*(L16+L17)</f>
        <v>-83.210357142857163</v>
      </c>
      <c r="M18" s="20">
        <f t="shared" si="7"/>
        <v>-83.210357142857163</v>
      </c>
      <c r="N18" s="20">
        <f t="shared" si="7"/>
        <v>-83.210357142857163</v>
      </c>
      <c r="O18" s="20">
        <f t="shared" si="7"/>
        <v>-83.210357142857163</v>
      </c>
      <c r="P18" s="20">
        <f t="shared" si="7"/>
        <v>-83.210357142857163</v>
      </c>
      <c r="Q18" s="20">
        <f t="shared" si="7"/>
        <v>-83.210357142857163</v>
      </c>
      <c r="R18" s="20">
        <f t="shared" si="7"/>
        <v>-83.210357142857163</v>
      </c>
      <c r="S18" s="20">
        <f t="shared" si="7"/>
        <v>-83.210357142857163</v>
      </c>
      <c r="T18" s="20">
        <f t="shared" si="7"/>
        <v>-83.210357142857163</v>
      </c>
      <c r="U18" s="20">
        <f t="shared" si="7"/>
        <v>-83.210357142857163</v>
      </c>
      <c r="V18" s="20">
        <f t="shared" si="7"/>
        <v>-83.210357142857163</v>
      </c>
      <c r="W18" s="13"/>
    </row>
    <row r="19" spans="1:23" x14ac:dyDescent="0.35">
      <c r="A19" s="92"/>
      <c r="B19" s="93"/>
      <c r="C19" s="94"/>
      <c r="D19" s="94"/>
      <c r="E19" s="94"/>
      <c r="F19" s="94"/>
      <c r="G19" s="94"/>
      <c r="H19" s="94"/>
      <c r="I19" s="94"/>
      <c r="J19" s="94"/>
      <c r="K19" s="94"/>
      <c r="L19" s="94"/>
      <c r="M19" s="94"/>
      <c r="N19" s="94"/>
      <c r="O19" s="94"/>
      <c r="P19" s="94"/>
      <c r="Q19" s="94"/>
      <c r="R19" s="94"/>
      <c r="S19" s="94"/>
      <c r="T19" s="94"/>
      <c r="U19" s="94"/>
      <c r="V19" s="94"/>
      <c r="W19" s="95"/>
    </row>
    <row r="20" spans="1:23" x14ac:dyDescent="0.35">
      <c r="A20" s="91" t="s">
        <v>79</v>
      </c>
      <c r="B20" s="103">
        <f t="shared" ref="B20:K20" si="8">B14+B18</f>
        <v>1580.9967857142858</v>
      </c>
      <c r="C20" s="27">
        <f t="shared" si="8"/>
        <v>1580.9967857142858</v>
      </c>
      <c r="D20" s="27">
        <f t="shared" si="8"/>
        <v>1580.9967857142858</v>
      </c>
      <c r="E20" s="27">
        <f t="shared" si="8"/>
        <v>1580.9967857142858</v>
      </c>
      <c r="F20" s="27">
        <f t="shared" si="8"/>
        <v>1580.9967857142858</v>
      </c>
      <c r="G20" s="27">
        <f t="shared" si="8"/>
        <v>1580.9967857142858</v>
      </c>
      <c r="H20" s="27">
        <f t="shared" si="8"/>
        <v>1580.9967857142858</v>
      </c>
      <c r="I20" s="27">
        <f t="shared" si="8"/>
        <v>1580.9967857142858</v>
      </c>
      <c r="J20" s="27">
        <f t="shared" si="8"/>
        <v>1580.9967857142858</v>
      </c>
      <c r="K20" s="27">
        <f t="shared" si="8"/>
        <v>1580.9967857142858</v>
      </c>
      <c r="L20" s="27">
        <f t="shared" ref="L20:V20" si="9">L14+L18</f>
        <v>1580.9967857142858</v>
      </c>
      <c r="M20" s="27">
        <f t="shared" si="9"/>
        <v>1580.9967857142858</v>
      </c>
      <c r="N20" s="27">
        <f t="shared" si="9"/>
        <v>1580.9967857142858</v>
      </c>
      <c r="O20" s="27">
        <f t="shared" si="9"/>
        <v>1580.9967857142858</v>
      </c>
      <c r="P20" s="27">
        <f t="shared" si="9"/>
        <v>1580.9967857142858</v>
      </c>
      <c r="Q20" s="27">
        <f t="shared" si="9"/>
        <v>1580.9967857142858</v>
      </c>
      <c r="R20" s="27">
        <f t="shared" si="9"/>
        <v>1580.9967857142858</v>
      </c>
      <c r="S20" s="27">
        <f t="shared" si="9"/>
        <v>1580.9967857142858</v>
      </c>
      <c r="T20" s="27">
        <f t="shared" si="9"/>
        <v>1580.9967857142858</v>
      </c>
      <c r="U20" s="27">
        <f t="shared" si="9"/>
        <v>1580.9967857142858</v>
      </c>
      <c r="V20" s="27">
        <f t="shared" si="9"/>
        <v>1580.9967857142858</v>
      </c>
      <c r="W20" s="12"/>
    </row>
    <row r="21" spans="1:23" x14ac:dyDescent="0.35">
      <c r="A21" s="97" t="s">
        <v>71</v>
      </c>
      <c r="B21" s="93"/>
      <c r="C21" s="94"/>
      <c r="D21" s="94"/>
      <c r="E21" s="94"/>
      <c r="F21" s="94"/>
      <c r="G21" s="94"/>
      <c r="H21" s="94"/>
      <c r="I21" s="94"/>
      <c r="J21" s="94"/>
      <c r="K21" s="94"/>
      <c r="L21" s="94"/>
      <c r="M21" s="94"/>
      <c r="N21" s="94"/>
      <c r="O21" s="94"/>
      <c r="P21" s="94"/>
      <c r="Q21" s="94"/>
      <c r="R21" s="94"/>
      <c r="S21" s="94"/>
      <c r="T21" s="94"/>
      <c r="U21" s="94"/>
      <c r="V21" s="94"/>
      <c r="W21" s="95"/>
    </row>
    <row r="22" spans="1:23" x14ac:dyDescent="0.35">
      <c r="A22" s="90" t="s">
        <v>213</v>
      </c>
      <c r="B22" s="98">
        <v>0.15</v>
      </c>
      <c r="C22" s="98">
        <v>0.15</v>
      </c>
      <c r="D22" s="98">
        <v>0.15</v>
      </c>
      <c r="E22" s="98">
        <v>0.15</v>
      </c>
      <c r="F22" s="98">
        <v>0.15</v>
      </c>
      <c r="G22" s="98">
        <v>0.15</v>
      </c>
      <c r="H22" s="98">
        <v>0.15</v>
      </c>
      <c r="I22" s="98">
        <v>0.15</v>
      </c>
      <c r="J22" s="98">
        <v>0.15</v>
      </c>
      <c r="K22" s="98">
        <v>0.15</v>
      </c>
      <c r="L22" s="98">
        <v>0.15</v>
      </c>
      <c r="M22" s="98">
        <v>0.15</v>
      </c>
      <c r="N22" s="98">
        <v>0.15</v>
      </c>
      <c r="O22" s="98">
        <v>0.15</v>
      </c>
      <c r="P22" s="98">
        <v>0.15</v>
      </c>
      <c r="Q22" s="98">
        <v>0.15</v>
      </c>
      <c r="R22" s="98">
        <v>0.15</v>
      </c>
      <c r="S22" s="98">
        <v>0.15</v>
      </c>
      <c r="T22" s="98">
        <v>0.15</v>
      </c>
      <c r="U22" s="98">
        <v>0.15</v>
      </c>
      <c r="V22" s="98">
        <v>0.15</v>
      </c>
      <c r="W22" s="13"/>
    </row>
    <row r="23" spans="1:23" x14ac:dyDescent="0.35">
      <c r="A23" s="90" t="s">
        <v>214</v>
      </c>
      <c r="B23" s="81">
        <f t="shared" ref="B23:K23" si="10">-B20*B22</f>
        <v>-237.14951785714285</v>
      </c>
      <c r="C23" s="20">
        <f t="shared" si="10"/>
        <v>-237.14951785714285</v>
      </c>
      <c r="D23" s="20">
        <f t="shared" si="10"/>
        <v>-237.14951785714285</v>
      </c>
      <c r="E23" s="20">
        <f t="shared" si="10"/>
        <v>-237.14951785714285</v>
      </c>
      <c r="F23" s="20">
        <f t="shared" si="10"/>
        <v>-237.14951785714285</v>
      </c>
      <c r="G23" s="20">
        <f t="shared" si="10"/>
        <v>-237.14951785714285</v>
      </c>
      <c r="H23" s="20">
        <f t="shared" si="10"/>
        <v>-237.14951785714285</v>
      </c>
      <c r="I23" s="20">
        <f t="shared" si="10"/>
        <v>-237.14951785714285</v>
      </c>
      <c r="J23" s="20">
        <f t="shared" si="10"/>
        <v>-237.14951785714285</v>
      </c>
      <c r="K23" s="20">
        <f t="shared" si="10"/>
        <v>-237.14951785714285</v>
      </c>
      <c r="L23" s="20">
        <f t="shared" ref="L23:V23" si="11">-L20*L22</f>
        <v>-237.14951785714285</v>
      </c>
      <c r="M23" s="20">
        <f t="shared" si="11"/>
        <v>-237.14951785714285</v>
      </c>
      <c r="N23" s="20">
        <f t="shared" si="11"/>
        <v>-237.14951785714285</v>
      </c>
      <c r="O23" s="20">
        <f t="shared" si="11"/>
        <v>-237.14951785714285</v>
      </c>
      <c r="P23" s="20">
        <f t="shared" si="11"/>
        <v>-237.14951785714285</v>
      </c>
      <c r="Q23" s="20">
        <f t="shared" si="11"/>
        <v>-237.14951785714285</v>
      </c>
      <c r="R23" s="20">
        <f t="shared" si="11"/>
        <v>-237.14951785714285</v>
      </c>
      <c r="S23" s="20">
        <f t="shared" si="11"/>
        <v>-237.14951785714285</v>
      </c>
      <c r="T23" s="20">
        <f t="shared" si="11"/>
        <v>-237.14951785714285</v>
      </c>
      <c r="U23" s="20">
        <f t="shared" si="11"/>
        <v>-237.14951785714285</v>
      </c>
      <c r="V23" s="20">
        <f t="shared" si="11"/>
        <v>-237.14951785714285</v>
      </c>
      <c r="W23" s="13"/>
    </row>
    <row r="24" spans="1:23" x14ac:dyDescent="0.35">
      <c r="A24" s="92"/>
      <c r="B24" s="99"/>
      <c r="C24" s="100"/>
      <c r="D24" s="100"/>
      <c r="E24" s="100"/>
      <c r="F24" s="100"/>
      <c r="G24" s="100"/>
      <c r="H24" s="100"/>
      <c r="I24" s="100"/>
      <c r="J24" s="100"/>
      <c r="K24" s="100"/>
      <c r="L24" s="100"/>
      <c r="M24" s="100"/>
      <c r="N24" s="100"/>
      <c r="O24" s="100"/>
      <c r="P24" s="100"/>
      <c r="Q24" s="100"/>
      <c r="R24" s="100"/>
      <c r="S24" s="100"/>
      <c r="T24" s="100"/>
      <c r="U24" s="100"/>
      <c r="V24" s="100"/>
      <c r="W24" s="95"/>
    </row>
    <row r="25" spans="1:23" x14ac:dyDescent="0.35">
      <c r="A25" s="91" t="s">
        <v>80</v>
      </c>
      <c r="B25" s="103">
        <f t="shared" ref="B25:K25" si="12">B20+B23</f>
        <v>1343.8472678571429</v>
      </c>
      <c r="C25" s="27">
        <f t="shared" si="12"/>
        <v>1343.8472678571429</v>
      </c>
      <c r="D25" s="27">
        <f t="shared" si="12"/>
        <v>1343.8472678571429</v>
      </c>
      <c r="E25" s="27">
        <f t="shared" si="12"/>
        <v>1343.8472678571429</v>
      </c>
      <c r="F25" s="27">
        <f t="shared" si="12"/>
        <v>1343.8472678571429</v>
      </c>
      <c r="G25" s="27">
        <f t="shared" si="12"/>
        <v>1343.8472678571429</v>
      </c>
      <c r="H25" s="27">
        <f t="shared" si="12"/>
        <v>1343.8472678571429</v>
      </c>
      <c r="I25" s="27">
        <f t="shared" si="12"/>
        <v>1343.8472678571429</v>
      </c>
      <c r="J25" s="27">
        <f t="shared" si="12"/>
        <v>1343.8472678571429</v>
      </c>
      <c r="K25" s="27">
        <f t="shared" si="12"/>
        <v>1343.8472678571429</v>
      </c>
      <c r="L25" s="27">
        <f t="shared" ref="L25:V25" si="13">L20+L23</f>
        <v>1343.8472678571429</v>
      </c>
      <c r="M25" s="27">
        <f t="shared" si="13"/>
        <v>1343.8472678571429</v>
      </c>
      <c r="N25" s="27">
        <f t="shared" si="13"/>
        <v>1343.8472678571429</v>
      </c>
      <c r="O25" s="27">
        <f t="shared" si="13"/>
        <v>1343.8472678571429</v>
      </c>
      <c r="P25" s="27">
        <f t="shared" si="13"/>
        <v>1343.8472678571429</v>
      </c>
      <c r="Q25" s="27">
        <f t="shared" si="13"/>
        <v>1343.8472678571429</v>
      </c>
      <c r="R25" s="27">
        <f t="shared" si="13"/>
        <v>1343.8472678571429</v>
      </c>
      <c r="S25" s="27">
        <f t="shared" si="13"/>
        <v>1343.8472678571429</v>
      </c>
      <c r="T25" s="27">
        <f t="shared" si="13"/>
        <v>1343.8472678571429</v>
      </c>
      <c r="U25" s="27">
        <f t="shared" si="13"/>
        <v>1343.8472678571429</v>
      </c>
      <c r="V25" s="27">
        <f t="shared" si="13"/>
        <v>1343.8472678571429</v>
      </c>
      <c r="W25" s="27"/>
    </row>
    <row r="26" spans="1:23" x14ac:dyDescent="0.35">
      <c r="A26" s="90" t="s">
        <v>81</v>
      </c>
      <c r="B26" s="84">
        <f t="shared" ref="B26:V26" si="14">B7/B25</f>
        <v>90.03999404853711</v>
      </c>
      <c r="C26" s="77">
        <f t="shared" si="14"/>
        <v>74.413218221931487</v>
      </c>
      <c r="D26" s="77">
        <f t="shared" si="14"/>
        <v>59.530574577545195</v>
      </c>
      <c r="E26" s="77">
        <f t="shared" si="14"/>
        <v>59.530574577545195</v>
      </c>
      <c r="F26" s="77">
        <f t="shared" si="14"/>
        <v>52.089252755352042</v>
      </c>
      <c r="G26" s="77">
        <f t="shared" si="14"/>
        <v>52.089252755352042</v>
      </c>
      <c r="H26" s="77">
        <f t="shared" si="14"/>
        <v>52.089252755352042</v>
      </c>
      <c r="I26" s="77">
        <f t="shared" si="14"/>
        <v>52.089252755352042</v>
      </c>
      <c r="J26" s="77">
        <f t="shared" si="14"/>
        <v>52.089252755352042</v>
      </c>
      <c r="K26" s="77">
        <f t="shared" si="14"/>
        <v>52.089252755352042</v>
      </c>
      <c r="L26" s="77">
        <f t="shared" si="14"/>
        <v>48.368591844255469</v>
      </c>
      <c r="M26" s="77">
        <f t="shared" si="14"/>
        <v>47.624459662036159</v>
      </c>
      <c r="N26" s="77">
        <f t="shared" si="14"/>
        <v>46.880327479816842</v>
      </c>
      <c r="O26" s="77">
        <f t="shared" si="14"/>
        <v>46.880327479816842</v>
      </c>
      <c r="P26" s="77">
        <f t="shared" si="14"/>
        <v>43.159666568720269</v>
      </c>
      <c r="Q26" s="77">
        <f t="shared" si="14"/>
        <v>40.927270022062324</v>
      </c>
      <c r="R26" s="77">
        <f t="shared" si="14"/>
        <v>40.927270022062324</v>
      </c>
      <c r="S26" s="77">
        <f t="shared" si="14"/>
        <v>31.253551653211225</v>
      </c>
      <c r="T26" s="77">
        <f t="shared" si="14"/>
        <v>26.788758559895339</v>
      </c>
      <c r="U26" s="77">
        <f t="shared" si="14"/>
        <v>26.788758559895339</v>
      </c>
      <c r="V26" s="77">
        <f t="shared" si="14"/>
        <v>21.826141036674727</v>
      </c>
      <c r="W26" s="13"/>
    </row>
    <row r="27" spans="1:23" x14ac:dyDescent="0.35">
      <c r="A27" s="90"/>
      <c r="B27" s="83"/>
      <c r="C27" s="13"/>
      <c r="D27" s="13"/>
      <c r="E27" s="13"/>
      <c r="F27" s="13"/>
      <c r="G27" s="13"/>
      <c r="H27" s="13"/>
      <c r="I27" s="13"/>
      <c r="J27" s="13"/>
      <c r="K27" s="13"/>
      <c r="L27" s="13"/>
      <c r="M27" s="13"/>
      <c r="N27" s="13"/>
      <c r="O27" s="13"/>
      <c r="P27" s="13"/>
      <c r="Q27" s="13"/>
      <c r="R27" s="13"/>
      <c r="S27" s="13"/>
      <c r="T27" s="13"/>
      <c r="U27" s="13"/>
      <c r="V27" s="13"/>
      <c r="W27" s="13"/>
    </row>
    <row r="28" spans="1:23" x14ac:dyDescent="0.35">
      <c r="A28" s="96" t="s">
        <v>82</v>
      </c>
      <c r="B28" s="104"/>
      <c r="C28" s="26"/>
      <c r="D28" s="26"/>
      <c r="E28" s="26"/>
      <c r="F28" s="26"/>
      <c r="G28" s="26"/>
      <c r="H28" s="26"/>
      <c r="I28" s="26"/>
      <c r="J28" s="26"/>
      <c r="K28" s="26"/>
      <c r="L28" s="26"/>
      <c r="M28" s="26"/>
      <c r="N28" s="26"/>
      <c r="O28" s="26"/>
      <c r="P28" s="26"/>
      <c r="Q28" s="26"/>
      <c r="R28" s="26"/>
      <c r="S28" s="26"/>
      <c r="T28" s="26"/>
      <c r="U28" s="26"/>
      <c r="V28" s="26"/>
      <c r="W28" s="26"/>
    </row>
    <row r="29" spans="1:23" x14ac:dyDescent="0.35">
      <c r="A29" s="90" t="s">
        <v>83</v>
      </c>
      <c r="B29" s="84">
        <f>B26*'1_Service Costs'!$G$66</f>
        <v>29.484000874653692</v>
      </c>
      <c r="C29" s="77">
        <f>C26*'1_Service Costs'!$G$66</f>
        <v>24.366942871614619</v>
      </c>
      <c r="D29" s="77">
        <f>D26*'1_Service Costs'!$G$66</f>
        <v>19.493554297291695</v>
      </c>
      <c r="E29" s="77">
        <f>E26*'1_Service Costs'!$G$66</f>
        <v>19.493554297291695</v>
      </c>
      <c r="F29" s="77">
        <f>F26*'1_Service Costs'!$G$66</f>
        <v>17.056860010130233</v>
      </c>
      <c r="G29" s="77">
        <f>G26*'1_Service Costs'!$G$66</f>
        <v>17.056860010130233</v>
      </c>
      <c r="H29" s="77">
        <f>H26*'1_Service Costs'!$G$66</f>
        <v>17.056860010130233</v>
      </c>
      <c r="I29" s="77">
        <f>I26*'1_Service Costs'!$G$66</f>
        <v>17.056860010130233</v>
      </c>
      <c r="J29" s="77">
        <f>J26*'1_Service Costs'!$G$66</f>
        <v>17.056860010130233</v>
      </c>
      <c r="K29" s="77">
        <f>K26*'1_Service Costs'!$G$66</f>
        <v>17.056860010130233</v>
      </c>
      <c r="L29" s="77">
        <f>L26*'1_Service Costs'!$G$66</f>
        <v>15.838512866549502</v>
      </c>
      <c r="M29" s="77">
        <f>M26*'1_Service Costs'!$G$66</f>
        <v>15.594843437833358</v>
      </c>
      <c r="N29" s="77">
        <f>N26*'1_Service Costs'!$G$66</f>
        <v>15.35117400911721</v>
      </c>
      <c r="O29" s="77">
        <f>O26*'1_Service Costs'!$G$66</f>
        <v>15.35117400911721</v>
      </c>
      <c r="P29" s="77">
        <f>P26*'1_Service Costs'!$G$66</f>
        <v>14.132826865536481</v>
      </c>
      <c r="Q29" s="77">
        <f>Q26*'1_Service Costs'!$G$66</f>
        <v>13.401818579388042</v>
      </c>
      <c r="R29" s="77">
        <f>R26*'1_Service Costs'!$G$66</f>
        <v>13.401818579388042</v>
      </c>
      <c r="S29" s="77">
        <f>S26*'1_Service Costs'!$G$66</f>
        <v>10.234116006078139</v>
      </c>
      <c r="T29" s="77">
        <f>T26*'1_Service Costs'!$G$66</f>
        <v>8.7720994337812641</v>
      </c>
      <c r="U29" s="77">
        <f>U26*'1_Service Costs'!$G$66</f>
        <v>8.7720994337812641</v>
      </c>
      <c r="V29" s="77">
        <f>V26*'1_Service Costs'!$G$66</f>
        <v>7.1470680136732847</v>
      </c>
      <c r="W29" s="108"/>
    </row>
    <row r="30" spans="1:23" x14ac:dyDescent="0.35">
      <c r="A30" s="90"/>
      <c r="B30" s="83"/>
      <c r="C30" s="13"/>
      <c r="D30" s="13"/>
      <c r="E30" s="13"/>
      <c r="F30" s="13"/>
      <c r="G30" s="13"/>
      <c r="H30" s="13"/>
      <c r="I30" s="13"/>
      <c r="J30" s="13"/>
      <c r="K30" s="13"/>
      <c r="L30" s="13"/>
      <c r="M30" s="13"/>
      <c r="N30" s="13"/>
      <c r="O30" s="13"/>
      <c r="P30" s="13"/>
      <c r="Q30" s="13"/>
      <c r="R30" s="13"/>
      <c r="S30" s="13"/>
      <c r="T30" s="13"/>
      <c r="U30" s="13"/>
      <c r="V30" s="13"/>
      <c r="W30" s="111" t="s">
        <v>177</v>
      </c>
    </row>
    <row r="31" spans="1:23" x14ac:dyDescent="0.35">
      <c r="A31" s="91" t="s">
        <v>84</v>
      </c>
      <c r="B31" s="85">
        <f t="shared" ref="B31:V31" si="15">B26+B29</f>
        <v>119.5239949231908</v>
      </c>
      <c r="C31" s="78">
        <f t="shared" si="15"/>
        <v>98.780161093546099</v>
      </c>
      <c r="D31" s="78">
        <f t="shared" si="15"/>
        <v>79.02412887483689</v>
      </c>
      <c r="E31" s="78">
        <f t="shared" si="15"/>
        <v>79.02412887483689</v>
      </c>
      <c r="F31" s="78">
        <f t="shared" si="15"/>
        <v>69.146112765482272</v>
      </c>
      <c r="G31" s="78">
        <f t="shared" si="15"/>
        <v>69.146112765482272</v>
      </c>
      <c r="H31" s="78">
        <f t="shared" si="15"/>
        <v>69.146112765482272</v>
      </c>
      <c r="I31" s="78">
        <f t="shared" si="15"/>
        <v>69.146112765482272</v>
      </c>
      <c r="J31" s="78">
        <f t="shared" si="15"/>
        <v>69.146112765482272</v>
      </c>
      <c r="K31" s="78">
        <f t="shared" si="15"/>
        <v>69.146112765482272</v>
      </c>
      <c r="L31" s="78">
        <f t="shared" si="15"/>
        <v>64.20710471080497</v>
      </c>
      <c r="M31" s="78">
        <f t="shared" si="15"/>
        <v>63.219303099869521</v>
      </c>
      <c r="N31" s="78">
        <f t="shared" si="15"/>
        <v>62.23150148893405</v>
      </c>
      <c r="O31" s="78">
        <f t="shared" si="15"/>
        <v>62.23150148893405</v>
      </c>
      <c r="P31" s="78">
        <f t="shared" si="15"/>
        <v>57.292493434256748</v>
      </c>
      <c r="Q31" s="78">
        <f t="shared" si="15"/>
        <v>54.329088601450366</v>
      </c>
      <c r="R31" s="78">
        <f t="shared" si="15"/>
        <v>54.329088601450366</v>
      </c>
      <c r="S31" s="78">
        <f t="shared" si="15"/>
        <v>41.487667659289365</v>
      </c>
      <c r="T31" s="78">
        <f t="shared" si="15"/>
        <v>35.560857993676606</v>
      </c>
      <c r="U31" s="78">
        <f t="shared" si="15"/>
        <v>35.560857993676606</v>
      </c>
      <c r="V31" s="78">
        <f t="shared" si="15"/>
        <v>28.973209050348011</v>
      </c>
      <c r="W31" s="78">
        <f>AVERAGE(B31:V31)</f>
        <v>64.316750689618814</v>
      </c>
    </row>
    <row r="32" spans="1:23" x14ac:dyDescent="0.35">
      <c r="A32" s="90"/>
      <c r="B32" s="83"/>
      <c r="C32" s="13"/>
      <c r="D32" s="13"/>
      <c r="E32" s="13"/>
      <c r="F32" s="13"/>
      <c r="G32" s="13"/>
      <c r="H32" s="13"/>
      <c r="I32" s="13"/>
      <c r="J32" s="13"/>
      <c r="K32" s="13"/>
      <c r="L32" s="13"/>
      <c r="M32" s="13"/>
      <c r="N32" s="13"/>
      <c r="O32" s="13"/>
      <c r="P32" s="13"/>
      <c r="Q32" s="13"/>
      <c r="R32" s="13"/>
      <c r="S32" s="13"/>
      <c r="T32" s="13"/>
      <c r="U32" s="13"/>
      <c r="V32" s="13"/>
      <c r="W32" s="113"/>
    </row>
    <row r="33" spans="1:23" x14ac:dyDescent="0.35">
      <c r="A33" s="96" t="s">
        <v>85</v>
      </c>
      <c r="B33" s="105">
        <f t="shared" ref="B33:V33" si="16">B25*B29</f>
        <v>39621.994020900973</v>
      </c>
      <c r="C33" s="106">
        <f t="shared" si="16"/>
        <v>32745.449604050391</v>
      </c>
      <c r="D33" s="106">
        <f t="shared" si="16"/>
        <v>26196.359683240313</v>
      </c>
      <c r="E33" s="106">
        <f t="shared" si="16"/>
        <v>26196.359683240313</v>
      </c>
      <c r="F33" s="106">
        <f t="shared" si="16"/>
        <v>22921.814722835272</v>
      </c>
      <c r="G33" s="106">
        <f t="shared" si="16"/>
        <v>22921.814722835272</v>
      </c>
      <c r="H33" s="106">
        <f t="shared" si="16"/>
        <v>22921.814722835272</v>
      </c>
      <c r="I33" s="106">
        <f t="shared" si="16"/>
        <v>22921.814722835272</v>
      </c>
      <c r="J33" s="106">
        <f t="shared" si="16"/>
        <v>22921.814722835272</v>
      </c>
      <c r="K33" s="106">
        <f t="shared" si="16"/>
        <v>22921.814722835272</v>
      </c>
      <c r="L33" s="106">
        <f t="shared" si="16"/>
        <v>21284.542242632753</v>
      </c>
      <c r="M33" s="106">
        <f t="shared" si="16"/>
        <v>20957.087746592253</v>
      </c>
      <c r="N33" s="106">
        <f t="shared" si="16"/>
        <v>20629.633250551746</v>
      </c>
      <c r="O33" s="106">
        <f t="shared" si="16"/>
        <v>20629.633250551746</v>
      </c>
      <c r="P33" s="106">
        <f t="shared" si="16"/>
        <v>18992.360770349231</v>
      </c>
      <c r="Q33" s="106">
        <f t="shared" si="16"/>
        <v>18009.997282227716</v>
      </c>
      <c r="R33" s="106">
        <f t="shared" si="16"/>
        <v>18009.997282227716</v>
      </c>
      <c r="S33" s="106">
        <f t="shared" si="16"/>
        <v>13753.088833701162</v>
      </c>
      <c r="T33" s="106">
        <f t="shared" si="16"/>
        <v>11788.361857458141</v>
      </c>
      <c r="U33" s="106">
        <f t="shared" si="16"/>
        <v>11788.361857458141</v>
      </c>
      <c r="V33" s="106">
        <f t="shared" si="16"/>
        <v>9604.567823364021</v>
      </c>
      <c r="W33" s="106">
        <f>SUM(B33:V33)</f>
        <v>447738.68352555821</v>
      </c>
    </row>
    <row r="34" spans="1:23" ht="15" thickBot="1" x14ac:dyDescent="0.4">
      <c r="A34" s="107" t="s">
        <v>143</v>
      </c>
      <c r="B34" s="105">
        <f t="shared" ref="B34:V34" si="17">SUM(B25)*(B31)</f>
        <v>160621.99402090098</v>
      </c>
      <c r="C34" s="106">
        <f t="shared" si="17"/>
        <v>132745.44960405037</v>
      </c>
      <c r="D34" s="106">
        <f t="shared" si="17"/>
        <v>106196.35968324031</v>
      </c>
      <c r="E34" s="106">
        <f t="shared" si="17"/>
        <v>106196.35968324031</v>
      </c>
      <c r="F34" s="106">
        <f t="shared" si="17"/>
        <v>92921.814722835261</v>
      </c>
      <c r="G34" s="106">
        <f t="shared" si="17"/>
        <v>92921.814722835261</v>
      </c>
      <c r="H34" s="106">
        <f t="shared" si="17"/>
        <v>92921.814722835261</v>
      </c>
      <c r="I34" s="106">
        <f t="shared" si="17"/>
        <v>92921.814722835261</v>
      </c>
      <c r="J34" s="106">
        <f t="shared" si="17"/>
        <v>92921.814722835261</v>
      </c>
      <c r="K34" s="106">
        <f t="shared" si="17"/>
        <v>92921.814722835261</v>
      </c>
      <c r="L34" s="106">
        <f t="shared" si="17"/>
        <v>86284.542242632742</v>
      </c>
      <c r="M34" s="106">
        <f t="shared" si="17"/>
        <v>84957.087746592268</v>
      </c>
      <c r="N34" s="106">
        <f t="shared" si="17"/>
        <v>83629.633250551749</v>
      </c>
      <c r="O34" s="106">
        <f t="shared" si="17"/>
        <v>83629.633250551749</v>
      </c>
      <c r="P34" s="106">
        <f t="shared" si="17"/>
        <v>76992.360770349231</v>
      </c>
      <c r="Q34" s="106">
        <f t="shared" si="17"/>
        <v>73009.99728222772</v>
      </c>
      <c r="R34" s="106">
        <f t="shared" si="17"/>
        <v>73009.99728222772</v>
      </c>
      <c r="S34" s="106">
        <f t="shared" si="17"/>
        <v>55753.088833701164</v>
      </c>
      <c r="T34" s="106">
        <f t="shared" si="17"/>
        <v>47788.361857458149</v>
      </c>
      <c r="U34" s="106">
        <f t="shared" si="17"/>
        <v>47788.361857458149</v>
      </c>
      <c r="V34" s="106">
        <f t="shared" si="17"/>
        <v>38935.567823364021</v>
      </c>
      <c r="W34" s="106">
        <f>SUM(B34:V34)</f>
        <v>1815069.6835255583</v>
      </c>
    </row>
    <row r="51" spans="24:106" s="1" customFormat="1" x14ac:dyDescent="0.3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c r="CH51" s="115"/>
      <c r="CI51" s="115"/>
      <c r="CJ51" s="115"/>
      <c r="CK51" s="115"/>
      <c r="CL51" s="115"/>
      <c r="CM51" s="115"/>
      <c r="CN51" s="115"/>
      <c r="CO51" s="115"/>
      <c r="CP51" s="115"/>
      <c r="CQ51" s="115"/>
      <c r="CR51" s="115"/>
      <c r="CS51" s="115"/>
      <c r="CT51" s="115"/>
      <c r="CU51" s="115"/>
      <c r="CV51" s="115"/>
      <c r="CW51" s="115"/>
      <c r="CX51" s="115"/>
      <c r="CY51" s="115"/>
      <c r="CZ51" s="115"/>
      <c r="DA51" s="115"/>
      <c r="DB51" s="115"/>
    </row>
    <row r="67" spans="24:106" s="1" customFormat="1" x14ac:dyDescent="0.3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row>
  </sheetData>
  <phoneticPr fontId="12" type="noConversion"/>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1BBB5-1171-4CA7-8909-2776C82C8BF0}">
  <dimension ref="A1:W32"/>
  <sheetViews>
    <sheetView workbookViewId="0">
      <selection activeCell="A5" sqref="A5"/>
    </sheetView>
  </sheetViews>
  <sheetFormatPr defaultRowHeight="14.5" x14ac:dyDescent="0.35"/>
  <cols>
    <col min="1" max="1" width="44.7265625" customWidth="1"/>
    <col min="2" max="10" width="10.90625" bestFit="1" customWidth="1"/>
    <col min="11" max="22" width="4" hidden="1" customWidth="1"/>
    <col min="23" max="23" width="11.90625" bestFit="1" customWidth="1"/>
  </cols>
  <sheetData>
    <row r="1" spans="1:23" x14ac:dyDescent="0.35">
      <c r="A1" s="118" t="s">
        <v>0</v>
      </c>
      <c r="B1" s="120"/>
      <c r="C1" s="120"/>
      <c r="D1" s="120"/>
      <c r="E1" s="120"/>
      <c r="F1" s="120"/>
      <c r="G1" s="120"/>
      <c r="H1" s="120"/>
      <c r="I1" s="120"/>
      <c r="J1" s="120"/>
      <c r="K1" s="120"/>
      <c r="L1" s="120"/>
      <c r="M1" s="120"/>
      <c r="N1" s="120"/>
      <c r="O1" s="120"/>
      <c r="P1" s="120"/>
      <c r="Q1" s="120"/>
      <c r="R1" s="120"/>
      <c r="S1" s="120"/>
      <c r="T1" s="120"/>
      <c r="U1" s="120"/>
      <c r="V1" s="120"/>
      <c r="W1" s="120"/>
    </row>
    <row r="2" spans="1:23" x14ac:dyDescent="0.35">
      <c r="A2" s="118"/>
      <c r="B2" s="120"/>
      <c r="C2" s="120"/>
      <c r="D2" s="120"/>
      <c r="E2" s="120"/>
      <c r="F2" s="120"/>
      <c r="G2" s="120"/>
      <c r="H2" s="120"/>
      <c r="I2" s="120"/>
      <c r="J2" s="120"/>
      <c r="K2" s="120"/>
      <c r="L2" s="120"/>
      <c r="M2" s="120"/>
      <c r="N2" s="120"/>
      <c r="O2" s="120"/>
      <c r="P2" s="120"/>
      <c r="Q2" s="120"/>
      <c r="R2" s="120"/>
      <c r="S2" s="120"/>
      <c r="T2" s="120"/>
      <c r="U2" s="120"/>
      <c r="V2" s="120"/>
      <c r="W2" s="120"/>
    </row>
    <row r="3" spans="1:23" x14ac:dyDescent="0.35">
      <c r="A3" s="1"/>
    </row>
    <row r="4" spans="1:23" x14ac:dyDescent="0.35">
      <c r="A4" s="37" t="s">
        <v>179</v>
      </c>
      <c r="B4" s="38"/>
      <c r="C4" s="38"/>
      <c r="D4" s="38"/>
      <c r="E4" s="38"/>
      <c r="F4" s="38"/>
      <c r="G4" s="38"/>
      <c r="H4" s="38"/>
      <c r="I4" s="38"/>
      <c r="J4" s="38"/>
      <c r="K4" s="38"/>
      <c r="L4" s="38"/>
      <c r="M4" s="38"/>
      <c r="N4" s="38"/>
      <c r="O4" s="38"/>
      <c r="P4" s="38"/>
      <c r="Q4" s="38"/>
      <c r="R4" s="38"/>
      <c r="S4" s="38"/>
      <c r="T4" s="38"/>
      <c r="U4" s="38"/>
      <c r="V4" s="38"/>
      <c r="W4" s="117" t="s">
        <v>176</v>
      </c>
    </row>
    <row r="6" spans="1:23" x14ac:dyDescent="0.35">
      <c r="A6" s="26" t="s">
        <v>175</v>
      </c>
      <c r="B6" s="26" t="s">
        <v>144</v>
      </c>
      <c r="C6" s="26" t="s">
        <v>145</v>
      </c>
      <c r="D6" s="26" t="s">
        <v>146</v>
      </c>
      <c r="E6" s="26" t="s">
        <v>147</v>
      </c>
      <c r="F6" s="26" t="s">
        <v>148</v>
      </c>
      <c r="G6" s="26" t="s">
        <v>149</v>
      </c>
      <c r="H6" s="26" t="s">
        <v>150</v>
      </c>
      <c r="I6" s="26" t="s">
        <v>151</v>
      </c>
      <c r="J6" s="26" t="s">
        <v>152</v>
      </c>
      <c r="K6" s="26" t="s">
        <v>153</v>
      </c>
      <c r="L6" s="26" t="s">
        <v>154</v>
      </c>
      <c r="M6" s="26" t="s">
        <v>155</v>
      </c>
      <c r="N6" s="26" t="s">
        <v>156</v>
      </c>
      <c r="O6" s="26" t="s">
        <v>157</v>
      </c>
      <c r="P6" s="26" t="s">
        <v>158</v>
      </c>
      <c r="Q6" s="26" t="s">
        <v>159</v>
      </c>
      <c r="R6" s="26" t="s">
        <v>160</v>
      </c>
      <c r="S6" s="26" t="s">
        <v>161</v>
      </c>
      <c r="T6" s="26" t="s">
        <v>162</v>
      </c>
      <c r="U6" s="26" t="s">
        <v>163</v>
      </c>
      <c r="V6" s="26" t="s">
        <v>164</v>
      </c>
      <c r="W6" s="26" t="s">
        <v>65</v>
      </c>
    </row>
    <row r="7" spans="1:23" x14ac:dyDescent="0.35">
      <c r="A7" s="13" t="s">
        <v>86</v>
      </c>
      <c r="B7" s="123">
        <v>25</v>
      </c>
      <c r="C7" s="123">
        <v>45</v>
      </c>
      <c r="D7" s="123">
        <v>50</v>
      </c>
      <c r="E7" s="123">
        <v>50</v>
      </c>
      <c r="F7" s="123">
        <v>50</v>
      </c>
      <c r="G7" s="123">
        <v>50</v>
      </c>
      <c r="H7" s="123">
        <v>50</v>
      </c>
      <c r="I7" s="123">
        <v>50</v>
      </c>
      <c r="J7" s="123">
        <v>50</v>
      </c>
      <c r="K7" s="19">
        <v>0</v>
      </c>
      <c r="L7" s="19">
        <v>0</v>
      </c>
      <c r="M7" s="19">
        <v>0</v>
      </c>
      <c r="N7" s="19">
        <v>0</v>
      </c>
      <c r="O7" s="19">
        <v>0</v>
      </c>
      <c r="P7" s="19">
        <v>0</v>
      </c>
      <c r="Q7" s="19">
        <v>0</v>
      </c>
      <c r="R7" s="19">
        <v>0</v>
      </c>
      <c r="S7" s="19">
        <v>0</v>
      </c>
      <c r="T7" s="19">
        <v>0</v>
      </c>
      <c r="U7" s="19">
        <v>0</v>
      </c>
      <c r="V7" s="19">
        <v>0</v>
      </c>
      <c r="W7" s="20">
        <f t="shared" ref="W7:W16" si="0">SUM(B7:V7)</f>
        <v>420</v>
      </c>
    </row>
    <row r="8" spans="1:23" x14ac:dyDescent="0.35">
      <c r="A8" s="13" t="s">
        <v>87</v>
      </c>
      <c r="B8" s="123">
        <v>30</v>
      </c>
      <c r="C8" s="123">
        <v>30</v>
      </c>
      <c r="D8" s="123">
        <v>30</v>
      </c>
      <c r="E8" s="123">
        <v>30</v>
      </c>
      <c r="F8" s="123">
        <v>30</v>
      </c>
      <c r="G8" s="123">
        <v>30</v>
      </c>
      <c r="H8" s="123">
        <v>30</v>
      </c>
      <c r="I8" s="123">
        <v>30</v>
      </c>
      <c r="J8" s="123">
        <v>30</v>
      </c>
      <c r="K8" s="19">
        <v>0</v>
      </c>
      <c r="L8" s="19">
        <v>0</v>
      </c>
      <c r="M8" s="19">
        <v>0</v>
      </c>
      <c r="N8" s="19">
        <v>0</v>
      </c>
      <c r="O8" s="19">
        <v>0</v>
      </c>
      <c r="P8" s="19">
        <v>0</v>
      </c>
      <c r="Q8" s="19">
        <v>0</v>
      </c>
      <c r="R8" s="19">
        <v>0</v>
      </c>
      <c r="S8" s="19">
        <v>0</v>
      </c>
      <c r="T8" s="19">
        <v>0</v>
      </c>
      <c r="U8" s="19">
        <v>0</v>
      </c>
      <c r="V8" s="19">
        <v>30</v>
      </c>
      <c r="W8" s="20">
        <f t="shared" si="0"/>
        <v>300</v>
      </c>
    </row>
    <row r="9" spans="1:23" x14ac:dyDescent="0.35">
      <c r="A9" s="13" t="s">
        <v>88</v>
      </c>
      <c r="B9" s="123">
        <v>55</v>
      </c>
      <c r="C9" s="123">
        <v>55</v>
      </c>
      <c r="D9" s="123">
        <v>55</v>
      </c>
      <c r="E9" s="123">
        <v>55</v>
      </c>
      <c r="F9" s="123">
        <v>55</v>
      </c>
      <c r="G9" s="123">
        <v>55</v>
      </c>
      <c r="H9" s="123">
        <v>55</v>
      </c>
      <c r="I9" s="123">
        <v>55</v>
      </c>
      <c r="J9" s="123">
        <v>55</v>
      </c>
      <c r="K9" s="19">
        <v>0</v>
      </c>
      <c r="L9" s="19">
        <v>0</v>
      </c>
      <c r="M9" s="19">
        <v>0</v>
      </c>
      <c r="N9" s="19">
        <v>0</v>
      </c>
      <c r="O9" s="19">
        <v>0</v>
      </c>
      <c r="P9" s="19">
        <v>0</v>
      </c>
      <c r="Q9" s="19">
        <v>0</v>
      </c>
      <c r="R9" s="19">
        <v>0</v>
      </c>
      <c r="S9" s="19">
        <v>0</v>
      </c>
      <c r="T9" s="19">
        <v>0</v>
      </c>
      <c r="U9" s="19">
        <v>0</v>
      </c>
      <c r="V9" s="19">
        <v>12</v>
      </c>
      <c r="W9" s="20">
        <f t="shared" si="0"/>
        <v>507</v>
      </c>
    </row>
    <row r="10" spans="1:23" x14ac:dyDescent="0.35">
      <c r="A10" s="13" t="s">
        <v>217</v>
      </c>
      <c r="B10" s="123">
        <v>10</v>
      </c>
      <c r="C10" s="123">
        <v>10</v>
      </c>
      <c r="D10" s="123">
        <v>10</v>
      </c>
      <c r="E10" s="123">
        <v>10</v>
      </c>
      <c r="F10" s="123">
        <v>10</v>
      </c>
      <c r="G10" s="123">
        <v>10</v>
      </c>
      <c r="H10" s="123">
        <v>10</v>
      </c>
      <c r="I10" s="123">
        <v>10</v>
      </c>
      <c r="J10" s="123">
        <v>10</v>
      </c>
      <c r="K10" s="19">
        <v>0</v>
      </c>
      <c r="L10" s="19">
        <v>0</v>
      </c>
      <c r="M10" s="19">
        <v>0</v>
      </c>
      <c r="N10" s="19">
        <v>0</v>
      </c>
      <c r="O10" s="19">
        <v>0</v>
      </c>
      <c r="P10" s="19">
        <v>0</v>
      </c>
      <c r="Q10" s="19">
        <v>0</v>
      </c>
      <c r="R10" s="19">
        <v>0</v>
      </c>
      <c r="S10" s="19">
        <v>0</v>
      </c>
      <c r="T10" s="19">
        <v>0</v>
      </c>
      <c r="U10" s="19">
        <v>0</v>
      </c>
      <c r="V10" s="19">
        <v>12</v>
      </c>
      <c r="W10" s="20">
        <f t="shared" si="0"/>
        <v>102</v>
      </c>
    </row>
    <row r="11" spans="1:23" x14ac:dyDescent="0.35">
      <c r="A11" s="13" t="s">
        <v>90</v>
      </c>
      <c r="B11" s="123">
        <v>15</v>
      </c>
      <c r="C11" s="123">
        <v>50</v>
      </c>
      <c r="D11" s="123">
        <v>50</v>
      </c>
      <c r="E11" s="123">
        <v>50</v>
      </c>
      <c r="F11" s="123">
        <v>50</v>
      </c>
      <c r="G11" s="123">
        <v>50</v>
      </c>
      <c r="H11" s="123">
        <v>50</v>
      </c>
      <c r="I11" s="123">
        <v>50</v>
      </c>
      <c r="J11" s="123">
        <v>50</v>
      </c>
      <c r="K11" s="19">
        <v>0</v>
      </c>
      <c r="L11" s="19">
        <v>0</v>
      </c>
      <c r="M11" s="19">
        <v>0</v>
      </c>
      <c r="N11" s="19">
        <v>0</v>
      </c>
      <c r="O11" s="19">
        <v>0</v>
      </c>
      <c r="P11" s="19">
        <v>0</v>
      </c>
      <c r="Q11" s="19">
        <v>0</v>
      </c>
      <c r="R11" s="19">
        <v>0</v>
      </c>
      <c r="S11" s="19">
        <v>0</v>
      </c>
      <c r="T11" s="19">
        <v>0</v>
      </c>
      <c r="U11" s="19">
        <v>0</v>
      </c>
      <c r="V11" s="19">
        <v>12</v>
      </c>
      <c r="W11" s="20">
        <f t="shared" si="0"/>
        <v>427</v>
      </c>
    </row>
    <row r="12" spans="1:23" x14ac:dyDescent="0.35">
      <c r="A12" s="13" t="s">
        <v>91</v>
      </c>
      <c r="B12" s="123">
        <v>55</v>
      </c>
      <c r="C12" s="123">
        <v>50</v>
      </c>
      <c r="D12" s="123">
        <v>50</v>
      </c>
      <c r="E12" s="123">
        <v>50</v>
      </c>
      <c r="F12" s="123">
        <v>50</v>
      </c>
      <c r="G12" s="123">
        <v>50</v>
      </c>
      <c r="H12" s="123">
        <v>50</v>
      </c>
      <c r="I12" s="123">
        <v>50</v>
      </c>
      <c r="J12" s="123">
        <v>50</v>
      </c>
      <c r="K12" s="19">
        <v>0</v>
      </c>
      <c r="L12" s="19">
        <v>0</v>
      </c>
      <c r="M12" s="19">
        <v>0</v>
      </c>
      <c r="N12" s="19">
        <v>0</v>
      </c>
      <c r="O12" s="19">
        <v>0</v>
      </c>
      <c r="P12" s="19">
        <v>0</v>
      </c>
      <c r="Q12" s="19">
        <v>0</v>
      </c>
      <c r="R12" s="19">
        <v>0</v>
      </c>
      <c r="S12" s="19">
        <v>0</v>
      </c>
      <c r="T12" s="19">
        <v>0</v>
      </c>
      <c r="U12" s="19">
        <v>0</v>
      </c>
      <c r="V12" s="19">
        <v>12</v>
      </c>
      <c r="W12" s="20">
        <f t="shared" si="0"/>
        <v>467</v>
      </c>
    </row>
    <row r="13" spans="1:23" x14ac:dyDescent="0.35">
      <c r="A13" s="13" t="s">
        <v>93</v>
      </c>
      <c r="B13" s="123">
        <v>2</v>
      </c>
      <c r="C13" s="123">
        <v>50</v>
      </c>
      <c r="D13" s="123">
        <v>50</v>
      </c>
      <c r="E13" s="123">
        <v>50</v>
      </c>
      <c r="F13" s="123">
        <v>50</v>
      </c>
      <c r="G13" s="123">
        <v>50</v>
      </c>
      <c r="H13" s="123">
        <v>50</v>
      </c>
      <c r="I13" s="123">
        <v>50</v>
      </c>
      <c r="J13" s="123">
        <v>50</v>
      </c>
      <c r="K13" s="19">
        <v>0</v>
      </c>
      <c r="L13" s="19">
        <v>0</v>
      </c>
      <c r="M13" s="19">
        <v>0</v>
      </c>
      <c r="N13" s="19">
        <v>0</v>
      </c>
      <c r="O13" s="19">
        <v>0</v>
      </c>
      <c r="P13" s="19">
        <v>0</v>
      </c>
      <c r="Q13" s="19">
        <v>0</v>
      </c>
      <c r="R13" s="19">
        <v>0</v>
      </c>
      <c r="S13" s="19">
        <v>0</v>
      </c>
      <c r="T13" s="19">
        <v>0</v>
      </c>
      <c r="U13" s="19">
        <v>0</v>
      </c>
      <c r="V13" s="19">
        <v>12</v>
      </c>
      <c r="W13" s="20">
        <f t="shared" si="0"/>
        <v>414</v>
      </c>
    </row>
    <row r="14" spans="1:23" x14ac:dyDescent="0.35">
      <c r="A14" s="13" t="s">
        <v>94</v>
      </c>
      <c r="B14" s="123">
        <v>1</v>
      </c>
      <c r="C14" s="123">
        <v>20</v>
      </c>
      <c r="D14" s="123">
        <v>20</v>
      </c>
      <c r="E14" s="123">
        <v>20</v>
      </c>
      <c r="F14" s="123">
        <v>20</v>
      </c>
      <c r="G14" s="123">
        <v>20</v>
      </c>
      <c r="H14" s="123">
        <v>20</v>
      </c>
      <c r="I14" s="123">
        <v>20</v>
      </c>
      <c r="J14" s="123">
        <v>20</v>
      </c>
      <c r="K14" s="19">
        <v>0</v>
      </c>
      <c r="L14" s="19">
        <v>0</v>
      </c>
      <c r="M14" s="19">
        <v>0</v>
      </c>
      <c r="N14" s="19">
        <v>0</v>
      </c>
      <c r="O14" s="19">
        <v>0</v>
      </c>
      <c r="P14" s="19">
        <v>0</v>
      </c>
      <c r="Q14" s="19">
        <v>0</v>
      </c>
      <c r="R14" s="19">
        <v>0</v>
      </c>
      <c r="S14" s="19">
        <v>0</v>
      </c>
      <c r="T14" s="19">
        <v>0</v>
      </c>
      <c r="U14" s="19">
        <v>0</v>
      </c>
      <c r="V14" s="19">
        <v>12</v>
      </c>
      <c r="W14" s="20">
        <f t="shared" si="0"/>
        <v>173</v>
      </c>
    </row>
    <row r="15" spans="1:23" x14ac:dyDescent="0.35">
      <c r="A15" s="13" t="s">
        <v>95</v>
      </c>
      <c r="B15" s="123">
        <v>10</v>
      </c>
      <c r="C15" s="123">
        <v>75</v>
      </c>
      <c r="D15" s="123">
        <v>30</v>
      </c>
      <c r="E15" s="123">
        <v>30</v>
      </c>
      <c r="F15" s="123">
        <v>30</v>
      </c>
      <c r="G15" s="123">
        <v>30</v>
      </c>
      <c r="H15" s="123">
        <v>30</v>
      </c>
      <c r="I15" s="123">
        <v>30</v>
      </c>
      <c r="J15" s="123">
        <v>30</v>
      </c>
      <c r="K15" s="19">
        <v>0</v>
      </c>
      <c r="L15" s="19">
        <v>0</v>
      </c>
      <c r="M15" s="19">
        <v>0</v>
      </c>
      <c r="N15" s="19">
        <v>0</v>
      </c>
      <c r="O15" s="19">
        <v>0</v>
      </c>
      <c r="P15" s="19">
        <v>0</v>
      </c>
      <c r="Q15" s="19">
        <v>0</v>
      </c>
      <c r="R15" s="19">
        <v>0</v>
      </c>
      <c r="S15" s="19">
        <v>0</v>
      </c>
      <c r="T15" s="19">
        <v>0</v>
      </c>
      <c r="U15" s="19">
        <v>0</v>
      </c>
      <c r="V15" s="19">
        <v>12</v>
      </c>
      <c r="W15" s="20">
        <f t="shared" si="0"/>
        <v>307</v>
      </c>
    </row>
    <row r="16" spans="1:23" x14ac:dyDescent="0.35">
      <c r="A16" s="13" t="s">
        <v>96</v>
      </c>
      <c r="B16" s="123">
        <v>50</v>
      </c>
      <c r="C16" s="123">
        <v>20</v>
      </c>
      <c r="D16" s="123">
        <v>100</v>
      </c>
      <c r="E16" s="123">
        <v>100</v>
      </c>
      <c r="F16" s="123">
        <v>100</v>
      </c>
      <c r="G16" s="123">
        <v>100</v>
      </c>
      <c r="H16" s="123">
        <v>100</v>
      </c>
      <c r="I16" s="123">
        <v>75</v>
      </c>
      <c r="J16" s="123">
        <v>100</v>
      </c>
      <c r="K16" s="19">
        <v>0</v>
      </c>
      <c r="L16" s="19">
        <v>0</v>
      </c>
      <c r="M16" s="19">
        <v>0</v>
      </c>
      <c r="N16" s="19">
        <v>0</v>
      </c>
      <c r="O16" s="19">
        <v>0</v>
      </c>
      <c r="P16" s="19">
        <v>0</v>
      </c>
      <c r="Q16" s="19">
        <v>0</v>
      </c>
      <c r="R16" s="19">
        <v>0</v>
      </c>
      <c r="S16" s="19">
        <v>0</v>
      </c>
      <c r="T16" s="19">
        <v>0</v>
      </c>
      <c r="U16" s="19">
        <v>0</v>
      </c>
      <c r="V16" s="19">
        <v>12</v>
      </c>
      <c r="W16" s="20">
        <f t="shared" si="0"/>
        <v>757</v>
      </c>
    </row>
    <row r="17" spans="1:23" x14ac:dyDescent="0.35">
      <c r="A17" s="13" t="s">
        <v>97</v>
      </c>
      <c r="B17" s="123">
        <v>10</v>
      </c>
      <c r="C17" s="123">
        <v>10</v>
      </c>
      <c r="D17" s="123">
        <v>35</v>
      </c>
      <c r="E17" s="123">
        <v>35</v>
      </c>
      <c r="F17" s="123">
        <v>35</v>
      </c>
      <c r="G17" s="123">
        <v>35</v>
      </c>
      <c r="H17" s="123">
        <v>35</v>
      </c>
      <c r="I17" s="123">
        <v>35</v>
      </c>
      <c r="J17" s="123">
        <v>35</v>
      </c>
      <c r="K17" s="19">
        <v>0</v>
      </c>
      <c r="L17" s="19">
        <v>0</v>
      </c>
      <c r="M17" s="19">
        <v>0</v>
      </c>
      <c r="N17" s="19">
        <v>0</v>
      </c>
      <c r="O17" s="19">
        <v>0</v>
      </c>
      <c r="P17" s="19">
        <v>0</v>
      </c>
      <c r="Q17" s="19">
        <v>0</v>
      </c>
      <c r="R17" s="19">
        <v>0</v>
      </c>
      <c r="S17" s="19">
        <v>0</v>
      </c>
      <c r="T17" s="19">
        <v>0</v>
      </c>
      <c r="U17" s="19">
        <v>0</v>
      </c>
      <c r="V17" s="19">
        <v>12</v>
      </c>
      <c r="W17" s="20">
        <f>SUM(B17:V17)</f>
        <v>277</v>
      </c>
    </row>
    <row r="18" spans="1:23" x14ac:dyDescent="0.35">
      <c r="A18" s="26" t="s">
        <v>65</v>
      </c>
      <c r="B18" s="116">
        <f t="shared" ref="B18:W18" si="1">SUM(B7:B17)</f>
        <v>263</v>
      </c>
      <c r="C18" s="116">
        <f t="shared" si="1"/>
        <v>415</v>
      </c>
      <c r="D18" s="116">
        <f t="shared" si="1"/>
        <v>480</v>
      </c>
      <c r="E18" s="116">
        <f t="shared" si="1"/>
        <v>480</v>
      </c>
      <c r="F18" s="116">
        <f t="shared" si="1"/>
        <v>480</v>
      </c>
      <c r="G18" s="116">
        <f t="shared" si="1"/>
        <v>480</v>
      </c>
      <c r="H18" s="116">
        <f t="shared" si="1"/>
        <v>480</v>
      </c>
      <c r="I18" s="116">
        <f t="shared" si="1"/>
        <v>455</v>
      </c>
      <c r="J18" s="116">
        <f t="shared" si="1"/>
        <v>480</v>
      </c>
      <c r="K18" s="116">
        <f t="shared" si="1"/>
        <v>0</v>
      </c>
      <c r="L18" s="116">
        <f t="shared" si="1"/>
        <v>0</v>
      </c>
      <c r="M18" s="116">
        <f t="shared" si="1"/>
        <v>0</v>
      </c>
      <c r="N18" s="116">
        <f t="shared" si="1"/>
        <v>0</v>
      </c>
      <c r="O18" s="116">
        <f t="shared" si="1"/>
        <v>0</v>
      </c>
      <c r="P18" s="116">
        <f t="shared" si="1"/>
        <v>0</v>
      </c>
      <c r="Q18" s="116">
        <f t="shared" si="1"/>
        <v>0</v>
      </c>
      <c r="R18" s="116">
        <f t="shared" si="1"/>
        <v>0</v>
      </c>
      <c r="S18" s="116">
        <f t="shared" si="1"/>
        <v>0</v>
      </c>
      <c r="T18" s="116">
        <f t="shared" si="1"/>
        <v>0</v>
      </c>
      <c r="U18" s="116">
        <f t="shared" si="1"/>
        <v>0</v>
      </c>
      <c r="V18" s="116">
        <f t="shared" si="1"/>
        <v>138</v>
      </c>
      <c r="W18" s="116">
        <f t="shared" si="1"/>
        <v>4151</v>
      </c>
    </row>
    <row r="20" spans="1:23" x14ac:dyDescent="0.35">
      <c r="A20" s="14" t="s">
        <v>178</v>
      </c>
      <c r="B20" s="14" t="s">
        <v>144</v>
      </c>
      <c r="C20" s="14" t="s">
        <v>145</v>
      </c>
      <c r="D20" s="14" t="s">
        <v>146</v>
      </c>
      <c r="E20" s="14" t="s">
        <v>147</v>
      </c>
      <c r="F20" s="14" t="s">
        <v>148</v>
      </c>
      <c r="G20" s="14" t="s">
        <v>149</v>
      </c>
      <c r="H20" s="14" t="s">
        <v>150</v>
      </c>
      <c r="I20" s="14" t="s">
        <v>151</v>
      </c>
      <c r="J20" s="14" t="s">
        <v>152</v>
      </c>
      <c r="K20" s="14" t="s">
        <v>153</v>
      </c>
      <c r="L20" s="14" t="s">
        <v>154</v>
      </c>
      <c r="M20" s="14" t="s">
        <v>155</v>
      </c>
      <c r="N20" s="14" t="s">
        <v>156</v>
      </c>
      <c r="O20" s="14" t="s">
        <v>157</v>
      </c>
      <c r="P20" s="14" t="s">
        <v>158</v>
      </c>
      <c r="Q20" s="14" t="s">
        <v>159</v>
      </c>
      <c r="R20" s="14" t="s">
        <v>160</v>
      </c>
      <c r="S20" s="14" t="s">
        <v>161</v>
      </c>
      <c r="T20" s="14" t="s">
        <v>162</v>
      </c>
      <c r="U20" s="14" t="s">
        <v>163</v>
      </c>
      <c r="V20" s="14" t="s">
        <v>164</v>
      </c>
      <c r="W20" s="14" t="s">
        <v>65</v>
      </c>
    </row>
    <row r="21" spans="1:23" x14ac:dyDescent="0.35">
      <c r="A21" s="13" t="s">
        <v>86</v>
      </c>
      <c r="B21" s="28">
        <f>B7*'2_Employee hourly rates'!B$31</f>
        <v>2988.0998730797701</v>
      </c>
      <c r="C21" s="28">
        <f>C7*'2_Employee hourly rates'!C$31</f>
        <v>4445.1072492095745</v>
      </c>
      <c r="D21" s="28">
        <f>D7*'2_Employee hourly rates'!D$31</f>
        <v>3951.2064437418444</v>
      </c>
      <c r="E21" s="28">
        <f>E7*'2_Employee hourly rates'!E$31</f>
        <v>3951.2064437418444</v>
      </c>
      <c r="F21" s="28">
        <f>F7*'2_Employee hourly rates'!F$31</f>
        <v>3457.3056382741138</v>
      </c>
      <c r="G21" s="28">
        <f>G7*'2_Employee hourly rates'!G$31</f>
        <v>3457.3056382741138</v>
      </c>
      <c r="H21" s="28">
        <f>H7*'2_Employee hourly rates'!H$31</f>
        <v>3457.3056382741138</v>
      </c>
      <c r="I21" s="28">
        <f>I7*'2_Employee hourly rates'!I$31</f>
        <v>3457.3056382741138</v>
      </c>
      <c r="J21" s="28">
        <f>J7*'2_Employee hourly rates'!J$31</f>
        <v>3457.3056382741138</v>
      </c>
      <c r="K21" s="20">
        <f>K7*'2_Employee hourly rates'!K$31</f>
        <v>0</v>
      </c>
      <c r="L21" s="20">
        <f>L7*'2_Employee hourly rates'!L$31</f>
        <v>0</v>
      </c>
      <c r="M21" s="20">
        <f>M7*'2_Employee hourly rates'!M$31</f>
        <v>0</v>
      </c>
      <c r="N21" s="20">
        <f>N7*'2_Employee hourly rates'!N$31</f>
        <v>0</v>
      </c>
      <c r="O21" s="20">
        <f>O7*'2_Employee hourly rates'!O$31</f>
        <v>0</v>
      </c>
      <c r="P21" s="20">
        <f>P7*'2_Employee hourly rates'!P$31</f>
        <v>0</v>
      </c>
      <c r="Q21" s="20">
        <f>Q7*'2_Employee hourly rates'!Q$31</f>
        <v>0</v>
      </c>
      <c r="R21" s="20">
        <f>R7*'2_Employee hourly rates'!R$31</f>
        <v>0</v>
      </c>
      <c r="S21" s="20">
        <f>S7*'2_Employee hourly rates'!S$31</f>
        <v>0</v>
      </c>
      <c r="T21" s="20">
        <f>T7*'2_Employee hourly rates'!T$31</f>
        <v>0</v>
      </c>
      <c r="U21" s="20">
        <f>U7*'2_Employee hourly rates'!U$31</f>
        <v>0</v>
      </c>
      <c r="V21" s="20">
        <f>V7*'2_Employee hourly rates'!V$31</f>
        <v>0</v>
      </c>
      <c r="W21" s="20">
        <f t="shared" ref="W21:W31" si="2">SUM(B21:K21)</f>
        <v>32622.148201143598</v>
      </c>
    </row>
    <row r="22" spans="1:23" x14ac:dyDescent="0.35">
      <c r="A22" s="13" t="s">
        <v>87</v>
      </c>
      <c r="B22" s="28">
        <f>B8*'2_Employee hourly rates'!B$31</f>
        <v>3585.7198476957237</v>
      </c>
      <c r="C22" s="28">
        <f>C8*'2_Employee hourly rates'!C$31</f>
        <v>2963.4048328063827</v>
      </c>
      <c r="D22" s="28">
        <f>D8*'2_Employee hourly rates'!D$31</f>
        <v>2370.7238662451068</v>
      </c>
      <c r="E22" s="28">
        <f>E8*'2_Employee hourly rates'!E$31</f>
        <v>2370.7238662451068</v>
      </c>
      <c r="F22" s="28">
        <f>F8*'2_Employee hourly rates'!F$31</f>
        <v>2074.3833829644682</v>
      </c>
      <c r="G22" s="28">
        <f>G8*'2_Employee hourly rates'!G$31</f>
        <v>2074.3833829644682</v>
      </c>
      <c r="H22" s="28">
        <f>H8*'2_Employee hourly rates'!H$31</f>
        <v>2074.3833829644682</v>
      </c>
      <c r="I22" s="28">
        <f>I8*'2_Employee hourly rates'!I$31</f>
        <v>2074.3833829644682</v>
      </c>
      <c r="J22" s="28">
        <f>J8*'2_Employee hourly rates'!J$31</f>
        <v>2074.3833829644682</v>
      </c>
      <c r="K22" s="20">
        <f>K8*'2_Employee hourly rates'!K$31</f>
        <v>0</v>
      </c>
      <c r="L22" s="20">
        <f>L8*'2_Employee hourly rates'!L$31</f>
        <v>0</v>
      </c>
      <c r="M22" s="20">
        <f>M8*'2_Employee hourly rates'!M$31</f>
        <v>0</v>
      </c>
      <c r="N22" s="20">
        <f>N8*'2_Employee hourly rates'!N$31</f>
        <v>0</v>
      </c>
      <c r="O22" s="20">
        <f>O8*'2_Employee hourly rates'!O$31</f>
        <v>0</v>
      </c>
      <c r="P22" s="20">
        <f>P8*'2_Employee hourly rates'!P$31</f>
        <v>0</v>
      </c>
      <c r="Q22" s="20">
        <f>Q8*'2_Employee hourly rates'!Q$31</f>
        <v>0</v>
      </c>
      <c r="R22" s="20">
        <f>R8*'2_Employee hourly rates'!R$31</f>
        <v>0</v>
      </c>
      <c r="S22" s="20">
        <f>S8*'2_Employee hourly rates'!S$31</f>
        <v>0</v>
      </c>
      <c r="T22" s="20">
        <f>T8*'2_Employee hourly rates'!T$31</f>
        <v>0</v>
      </c>
      <c r="U22" s="20">
        <f>U8*'2_Employee hourly rates'!U$31</f>
        <v>0</v>
      </c>
      <c r="V22" s="20">
        <f>V8*'2_Employee hourly rates'!V$31</f>
        <v>869.19627151044028</v>
      </c>
      <c r="W22" s="20">
        <f t="shared" si="2"/>
        <v>21662.489327814663</v>
      </c>
    </row>
    <row r="23" spans="1:23" x14ac:dyDescent="0.35">
      <c r="A23" s="13" t="s">
        <v>88</v>
      </c>
      <c r="B23" s="28">
        <f>B9*'2_Employee hourly rates'!B$31</f>
        <v>6573.8197207754938</v>
      </c>
      <c r="C23" s="28">
        <f>C9*'2_Employee hourly rates'!C$31</f>
        <v>5432.9088601450358</v>
      </c>
      <c r="D23" s="28">
        <f>D9*'2_Employee hourly rates'!D$31</f>
        <v>4346.3270881160288</v>
      </c>
      <c r="E23" s="28">
        <f>E9*'2_Employee hourly rates'!E$31</f>
        <v>4346.3270881160288</v>
      </c>
      <c r="F23" s="28">
        <f>F9*'2_Employee hourly rates'!F$31</f>
        <v>3803.0362021015249</v>
      </c>
      <c r="G23" s="28">
        <f>G9*'2_Employee hourly rates'!G$31</f>
        <v>3803.0362021015249</v>
      </c>
      <c r="H23" s="28">
        <f>H9*'2_Employee hourly rates'!H$31</f>
        <v>3803.0362021015249</v>
      </c>
      <c r="I23" s="28">
        <f>I9*'2_Employee hourly rates'!I$31</f>
        <v>3803.0362021015249</v>
      </c>
      <c r="J23" s="28">
        <f>J9*'2_Employee hourly rates'!J$31</f>
        <v>3803.0362021015249</v>
      </c>
      <c r="K23" s="20">
        <f>K9*'2_Employee hourly rates'!K$31</f>
        <v>0</v>
      </c>
      <c r="L23" s="20">
        <f>L9*'2_Employee hourly rates'!L$31</f>
        <v>0</v>
      </c>
      <c r="M23" s="20">
        <f>M9*'2_Employee hourly rates'!M$31</f>
        <v>0</v>
      </c>
      <c r="N23" s="20">
        <f>N9*'2_Employee hourly rates'!N$31</f>
        <v>0</v>
      </c>
      <c r="O23" s="20">
        <f>O9*'2_Employee hourly rates'!O$31</f>
        <v>0</v>
      </c>
      <c r="P23" s="20">
        <f>P9*'2_Employee hourly rates'!P$31</f>
        <v>0</v>
      </c>
      <c r="Q23" s="20">
        <f>Q9*'2_Employee hourly rates'!Q$31</f>
        <v>0</v>
      </c>
      <c r="R23" s="20">
        <f>R9*'2_Employee hourly rates'!R$31</f>
        <v>0</v>
      </c>
      <c r="S23" s="20">
        <f>S9*'2_Employee hourly rates'!S$31</f>
        <v>0</v>
      </c>
      <c r="T23" s="20">
        <f>T9*'2_Employee hourly rates'!T$31</f>
        <v>0</v>
      </c>
      <c r="U23" s="20">
        <f>U9*'2_Employee hourly rates'!U$31</f>
        <v>0</v>
      </c>
      <c r="V23" s="20">
        <f>V9*'2_Employee hourly rates'!V$31</f>
        <v>347.67850860417616</v>
      </c>
      <c r="W23" s="20">
        <f t="shared" si="2"/>
        <v>39714.563767660213</v>
      </c>
    </row>
    <row r="24" spans="1:23" x14ac:dyDescent="0.35">
      <c r="A24" s="13" t="s">
        <v>217</v>
      </c>
      <c r="B24" s="28">
        <f>B10*'2_Employee hourly rates'!B$31</f>
        <v>1195.239949231908</v>
      </c>
      <c r="C24" s="28">
        <f>C10*'2_Employee hourly rates'!C$31</f>
        <v>987.80161093546099</v>
      </c>
      <c r="D24" s="28">
        <f>D10*'2_Employee hourly rates'!D$31</f>
        <v>790.2412887483689</v>
      </c>
      <c r="E24" s="28">
        <f>E10*'2_Employee hourly rates'!E$31</f>
        <v>790.2412887483689</v>
      </c>
      <c r="F24" s="28">
        <f>F10*'2_Employee hourly rates'!F$31</f>
        <v>691.46112765482269</v>
      </c>
      <c r="G24" s="28">
        <f>G10*'2_Employee hourly rates'!G$31</f>
        <v>691.46112765482269</v>
      </c>
      <c r="H24" s="28">
        <f>H10*'2_Employee hourly rates'!H$31</f>
        <v>691.46112765482269</v>
      </c>
      <c r="I24" s="28">
        <f>I10*'2_Employee hourly rates'!I$31</f>
        <v>691.46112765482269</v>
      </c>
      <c r="J24" s="28">
        <f>J10*'2_Employee hourly rates'!J$31</f>
        <v>691.46112765482269</v>
      </c>
      <c r="K24" s="20">
        <f>K10*'2_Employee hourly rates'!K$31</f>
        <v>0</v>
      </c>
      <c r="L24" s="20">
        <f>L10*'2_Employee hourly rates'!L$31</f>
        <v>0</v>
      </c>
      <c r="M24" s="20">
        <f>M10*'2_Employee hourly rates'!M$31</f>
        <v>0</v>
      </c>
      <c r="N24" s="20">
        <f>N10*'2_Employee hourly rates'!N$31</f>
        <v>0</v>
      </c>
      <c r="O24" s="20">
        <f>O10*'2_Employee hourly rates'!O$31</f>
        <v>0</v>
      </c>
      <c r="P24" s="20">
        <f>P10*'2_Employee hourly rates'!P$31</f>
        <v>0</v>
      </c>
      <c r="Q24" s="20">
        <f>Q10*'2_Employee hourly rates'!Q$31</f>
        <v>0</v>
      </c>
      <c r="R24" s="20">
        <f>R10*'2_Employee hourly rates'!R$31</f>
        <v>0</v>
      </c>
      <c r="S24" s="20">
        <f>S10*'2_Employee hourly rates'!S$31</f>
        <v>0</v>
      </c>
      <c r="T24" s="20">
        <f>T10*'2_Employee hourly rates'!T$31</f>
        <v>0</v>
      </c>
      <c r="U24" s="20">
        <f>U10*'2_Employee hourly rates'!U$31</f>
        <v>0</v>
      </c>
      <c r="V24" s="20">
        <f>V10*'2_Employee hourly rates'!V$31</f>
        <v>347.67850860417616</v>
      </c>
      <c r="W24" s="20">
        <f t="shared" si="2"/>
        <v>7220.8297759382212</v>
      </c>
    </row>
    <row r="25" spans="1:23" x14ac:dyDescent="0.35">
      <c r="A25" s="13" t="s">
        <v>90</v>
      </c>
      <c r="B25" s="28">
        <f>B11*'2_Employee hourly rates'!B$31</f>
        <v>1792.8599238478619</v>
      </c>
      <c r="C25" s="28">
        <f>C11*'2_Employee hourly rates'!C$31</f>
        <v>4939.0080546773052</v>
      </c>
      <c r="D25" s="28">
        <f>D11*'2_Employee hourly rates'!D$31</f>
        <v>3951.2064437418444</v>
      </c>
      <c r="E25" s="28">
        <f>E11*'2_Employee hourly rates'!E$31</f>
        <v>3951.2064437418444</v>
      </c>
      <c r="F25" s="28">
        <f>F11*'2_Employee hourly rates'!F$31</f>
        <v>3457.3056382741138</v>
      </c>
      <c r="G25" s="28">
        <f>G11*'2_Employee hourly rates'!G$31</f>
        <v>3457.3056382741138</v>
      </c>
      <c r="H25" s="28">
        <f>H11*'2_Employee hourly rates'!H$31</f>
        <v>3457.3056382741138</v>
      </c>
      <c r="I25" s="28">
        <f>I11*'2_Employee hourly rates'!I$31</f>
        <v>3457.3056382741138</v>
      </c>
      <c r="J25" s="28">
        <f>J11*'2_Employee hourly rates'!J$31</f>
        <v>3457.3056382741138</v>
      </c>
      <c r="K25" s="20">
        <f>K11*'2_Employee hourly rates'!K$31</f>
        <v>0</v>
      </c>
      <c r="L25" s="20">
        <f>L11*'2_Employee hourly rates'!L$31</f>
        <v>0</v>
      </c>
      <c r="M25" s="20">
        <f>M11*'2_Employee hourly rates'!M$31</f>
        <v>0</v>
      </c>
      <c r="N25" s="20">
        <f>N11*'2_Employee hourly rates'!N$31</f>
        <v>0</v>
      </c>
      <c r="O25" s="20">
        <f>O11*'2_Employee hourly rates'!O$31</f>
        <v>0</v>
      </c>
      <c r="P25" s="20">
        <f>P11*'2_Employee hourly rates'!P$31</f>
        <v>0</v>
      </c>
      <c r="Q25" s="20">
        <f>Q11*'2_Employee hourly rates'!Q$31</f>
        <v>0</v>
      </c>
      <c r="R25" s="20">
        <f>R11*'2_Employee hourly rates'!R$31</f>
        <v>0</v>
      </c>
      <c r="S25" s="20">
        <f>S11*'2_Employee hourly rates'!S$31</f>
        <v>0</v>
      </c>
      <c r="T25" s="20">
        <f>T11*'2_Employee hourly rates'!T$31</f>
        <v>0</v>
      </c>
      <c r="U25" s="20">
        <f>U11*'2_Employee hourly rates'!U$31</f>
        <v>0</v>
      </c>
      <c r="V25" s="20">
        <f>V11*'2_Employee hourly rates'!V$31</f>
        <v>347.67850860417616</v>
      </c>
      <c r="W25" s="20">
        <f t="shared" si="2"/>
        <v>31920.809057379418</v>
      </c>
    </row>
    <row r="26" spans="1:23" x14ac:dyDescent="0.35">
      <c r="A26" s="13" t="s">
        <v>91</v>
      </c>
      <c r="B26" s="28">
        <f>B12*'2_Employee hourly rates'!B$31</f>
        <v>6573.8197207754938</v>
      </c>
      <c r="C26" s="28">
        <f>C12*'2_Employee hourly rates'!C$31</f>
        <v>4939.0080546773052</v>
      </c>
      <c r="D26" s="28">
        <f>D12*'2_Employee hourly rates'!D$31</f>
        <v>3951.2064437418444</v>
      </c>
      <c r="E26" s="28">
        <f>E12*'2_Employee hourly rates'!E$31</f>
        <v>3951.2064437418444</v>
      </c>
      <c r="F26" s="28">
        <f>F12*'2_Employee hourly rates'!F$31</f>
        <v>3457.3056382741138</v>
      </c>
      <c r="G26" s="28">
        <f>G12*'2_Employee hourly rates'!G$31</f>
        <v>3457.3056382741138</v>
      </c>
      <c r="H26" s="28">
        <f>H12*'2_Employee hourly rates'!H$31</f>
        <v>3457.3056382741138</v>
      </c>
      <c r="I26" s="28">
        <f>I12*'2_Employee hourly rates'!I$31</f>
        <v>3457.3056382741138</v>
      </c>
      <c r="J26" s="28">
        <f>J12*'2_Employee hourly rates'!J$31</f>
        <v>3457.3056382741138</v>
      </c>
      <c r="K26" s="20">
        <f>K12*'2_Employee hourly rates'!K$31</f>
        <v>0</v>
      </c>
      <c r="L26" s="20">
        <f>L12*'2_Employee hourly rates'!L$31</f>
        <v>0</v>
      </c>
      <c r="M26" s="20">
        <f>M12*'2_Employee hourly rates'!M$31</f>
        <v>0</v>
      </c>
      <c r="N26" s="20">
        <f>N12*'2_Employee hourly rates'!N$31</f>
        <v>0</v>
      </c>
      <c r="O26" s="20">
        <f>O12*'2_Employee hourly rates'!O$31</f>
        <v>0</v>
      </c>
      <c r="P26" s="20">
        <f>P12*'2_Employee hourly rates'!P$31</f>
        <v>0</v>
      </c>
      <c r="Q26" s="20">
        <f>Q12*'2_Employee hourly rates'!Q$31</f>
        <v>0</v>
      </c>
      <c r="R26" s="20">
        <f>R12*'2_Employee hourly rates'!R$31</f>
        <v>0</v>
      </c>
      <c r="S26" s="20">
        <f>S12*'2_Employee hourly rates'!S$31</f>
        <v>0</v>
      </c>
      <c r="T26" s="20">
        <f>T12*'2_Employee hourly rates'!T$31</f>
        <v>0</v>
      </c>
      <c r="U26" s="20">
        <f>U12*'2_Employee hourly rates'!U$31</f>
        <v>0</v>
      </c>
      <c r="V26" s="20">
        <f>V12*'2_Employee hourly rates'!V$31</f>
        <v>347.67850860417616</v>
      </c>
      <c r="W26" s="20">
        <f t="shared" si="2"/>
        <v>36701.768854307054</v>
      </c>
    </row>
    <row r="27" spans="1:23" x14ac:dyDescent="0.35">
      <c r="A27" s="13" t="s">
        <v>93</v>
      </c>
      <c r="B27" s="28">
        <f>B13*'2_Employee hourly rates'!B$31</f>
        <v>239.0479898463816</v>
      </c>
      <c r="C27" s="28">
        <f>C13*'2_Employee hourly rates'!C$31</f>
        <v>4939.0080546773052</v>
      </c>
      <c r="D27" s="28">
        <f>D13*'2_Employee hourly rates'!D$31</f>
        <v>3951.2064437418444</v>
      </c>
      <c r="E27" s="28">
        <f>E13*'2_Employee hourly rates'!E$31</f>
        <v>3951.2064437418444</v>
      </c>
      <c r="F27" s="28">
        <f>F13*'2_Employee hourly rates'!F$31</f>
        <v>3457.3056382741138</v>
      </c>
      <c r="G27" s="28">
        <f>G13*'2_Employee hourly rates'!G$31</f>
        <v>3457.3056382741138</v>
      </c>
      <c r="H27" s="28">
        <f>H13*'2_Employee hourly rates'!H$31</f>
        <v>3457.3056382741138</v>
      </c>
      <c r="I27" s="28">
        <f>I13*'2_Employee hourly rates'!I$31</f>
        <v>3457.3056382741138</v>
      </c>
      <c r="J27" s="28">
        <f>J13*'2_Employee hourly rates'!J$31</f>
        <v>3457.3056382741138</v>
      </c>
      <c r="K27" s="20">
        <f>K13*'2_Employee hourly rates'!K$31</f>
        <v>0</v>
      </c>
      <c r="L27" s="20">
        <f>L13*'2_Employee hourly rates'!L$31</f>
        <v>0</v>
      </c>
      <c r="M27" s="20">
        <f>M13*'2_Employee hourly rates'!M$31</f>
        <v>0</v>
      </c>
      <c r="N27" s="20">
        <f>N13*'2_Employee hourly rates'!N$31</f>
        <v>0</v>
      </c>
      <c r="O27" s="20">
        <f>O13*'2_Employee hourly rates'!O$31</f>
        <v>0</v>
      </c>
      <c r="P27" s="20">
        <f>P13*'2_Employee hourly rates'!P$31</f>
        <v>0</v>
      </c>
      <c r="Q27" s="20">
        <f>Q13*'2_Employee hourly rates'!Q$31</f>
        <v>0</v>
      </c>
      <c r="R27" s="20">
        <f>R13*'2_Employee hourly rates'!R$31</f>
        <v>0</v>
      </c>
      <c r="S27" s="20">
        <f>S13*'2_Employee hourly rates'!S$31</f>
        <v>0</v>
      </c>
      <c r="T27" s="20">
        <f>T13*'2_Employee hourly rates'!T$31</f>
        <v>0</v>
      </c>
      <c r="U27" s="20">
        <f>U13*'2_Employee hourly rates'!U$31</f>
        <v>0</v>
      </c>
      <c r="V27" s="20">
        <f>V13*'2_Employee hourly rates'!V$31</f>
        <v>347.67850860417616</v>
      </c>
      <c r="W27" s="20">
        <f t="shared" si="2"/>
        <v>30366.99712337794</v>
      </c>
    </row>
    <row r="28" spans="1:23" x14ac:dyDescent="0.35">
      <c r="A28" s="13" t="s">
        <v>94</v>
      </c>
      <c r="B28" s="28">
        <f>B14*'2_Employee hourly rates'!B$31</f>
        <v>119.5239949231908</v>
      </c>
      <c r="C28" s="28">
        <f>C14*'2_Employee hourly rates'!C$31</f>
        <v>1975.603221870922</v>
      </c>
      <c r="D28" s="28">
        <f>D14*'2_Employee hourly rates'!D$31</f>
        <v>1580.4825774967378</v>
      </c>
      <c r="E28" s="28">
        <f>E14*'2_Employee hourly rates'!E$31</f>
        <v>1580.4825774967378</v>
      </c>
      <c r="F28" s="28">
        <f>F14*'2_Employee hourly rates'!F$31</f>
        <v>1382.9222553096454</v>
      </c>
      <c r="G28" s="28">
        <f>G14*'2_Employee hourly rates'!G$31</f>
        <v>1382.9222553096454</v>
      </c>
      <c r="H28" s="28">
        <f>H14*'2_Employee hourly rates'!H$31</f>
        <v>1382.9222553096454</v>
      </c>
      <c r="I28" s="28">
        <f>I14*'2_Employee hourly rates'!I$31</f>
        <v>1382.9222553096454</v>
      </c>
      <c r="J28" s="28">
        <f>J14*'2_Employee hourly rates'!J$31</f>
        <v>1382.9222553096454</v>
      </c>
      <c r="K28" s="20">
        <f>K14*'2_Employee hourly rates'!K$31</f>
        <v>0</v>
      </c>
      <c r="L28" s="20">
        <f>L14*'2_Employee hourly rates'!L$31</f>
        <v>0</v>
      </c>
      <c r="M28" s="20">
        <f>M14*'2_Employee hourly rates'!M$31</f>
        <v>0</v>
      </c>
      <c r="N28" s="20">
        <f>N14*'2_Employee hourly rates'!N$31</f>
        <v>0</v>
      </c>
      <c r="O28" s="20">
        <f>O14*'2_Employee hourly rates'!O$31</f>
        <v>0</v>
      </c>
      <c r="P28" s="20">
        <f>P14*'2_Employee hourly rates'!P$31</f>
        <v>0</v>
      </c>
      <c r="Q28" s="20">
        <f>Q14*'2_Employee hourly rates'!Q$31</f>
        <v>0</v>
      </c>
      <c r="R28" s="20">
        <f>R14*'2_Employee hourly rates'!R$31</f>
        <v>0</v>
      </c>
      <c r="S28" s="20">
        <f>S14*'2_Employee hourly rates'!S$31</f>
        <v>0</v>
      </c>
      <c r="T28" s="20">
        <f>T14*'2_Employee hourly rates'!T$31</f>
        <v>0</v>
      </c>
      <c r="U28" s="20">
        <f>U14*'2_Employee hourly rates'!U$31</f>
        <v>0</v>
      </c>
      <c r="V28" s="20">
        <f>V14*'2_Employee hourly rates'!V$31</f>
        <v>347.67850860417616</v>
      </c>
      <c r="W28" s="20">
        <f t="shared" si="2"/>
        <v>12170.703648335817</v>
      </c>
    </row>
    <row r="29" spans="1:23" x14ac:dyDescent="0.35">
      <c r="A29" s="13" t="s">
        <v>95</v>
      </c>
      <c r="B29" s="28">
        <f>B15*'2_Employee hourly rates'!B$31</f>
        <v>1195.239949231908</v>
      </c>
      <c r="C29" s="28">
        <f>C15*'2_Employee hourly rates'!C$31</f>
        <v>7408.5120820159573</v>
      </c>
      <c r="D29" s="28">
        <f>D15*'2_Employee hourly rates'!D$31</f>
        <v>2370.7238662451068</v>
      </c>
      <c r="E29" s="28">
        <f>E15*'2_Employee hourly rates'!E$31</f>
        <v>2370.7238662451068</v>
      </c>
      <c r="F29" s="28">
        <f>F15*'2_Employee hourly rates'!F$31</f>
        <v>2074.3833829644682</v>
      </c>
      <c r="G29" s="28">
        <f>G15*'2_Employee hourly rates'!G$31</f>
        <v>2074.3833829644682</v>
      </c>
      <c r="H29" s="28">
        <f>H15*'2_Employee hourly rates'!H$31</f>
        <v>2074.3833829644682</v>
      </c>
      <c r="I29" s="28">
        <f>I15*'2_Employee hourly rates'!I$31</f>
        <v>2074.3833829644682</v>
      </c>
      <c r="J29" s="28">
        <f>J15*'2_Employee hourly rates'!J$31</f>
        <v>2074.3833829644682</v>
      </c>
      <c r="K29" s="20">
        <f>K15*'2_Employee hourly rates'!K$31</f>
        <v>0</v>
      </c>
      <c r="L29" s="20">
        <f>L15*'2_Employee hourly rates'!L$31</f>
        <v>0</v>
      </c>
      <c r="M29" s="20">
        <f>M15*'2_Employee hourly rates'!M$31</f>
        <v>0</v>
      </c>
      <c r="N29" s="20">
        <f>N15*'2_Employee hourly rates'!N$31</f>
        <v>0</v>
      </c>
      <c r="O29" s="20">
        <f>O15*'2_Employee hourly rates'!O$31</f>
        <v>0</v>
      </c>
      <c r="P29" s="20">
        <f>P15*'2_Employee hourly rates'!P$31</f>
        <v>0</v>
      </c>
      <c r="Q29" s="20">
        <f>Q15*'2_Employee hourly rates'!Q$31</f>
        <v>0</v>
      </c>
      <c r="R29" s="20">
        <f>R15*'2_Employee hourly rates'!R$31</f>
        <v>0</v>
      </c>
      <c r="S29" s="20">
        <f>S15*'2_Employee hourly rates'!S$31</f>
        <v>0</v>
      </c>
      <c r="T29" s="20">
        <f>T15*'2_Employee hourly rates'!T$31</f>
        <v>0</v>
      </c>
      <c r="U29" s="20">
        <f>U15*'2_Employee hourly rates'!U$31</f>
        <v>0</v>
      </c>
      <c r="V29" s="20">
        <f>V15*'2_Employee hourly rates'!V$31</f>
        <v>347.67850860417616</v>
      </c>
      <c r="W29" s="20">
        <f t="shared" si="2"/>
        <v>23717.116678560418</v>
      </c>
    </row>
    <row r="30" spans="1:23" x14ac:dyDescent="0.35">
      <c r="A30" s="13" t="s">
        <v>96</v>
      </c>
      <c r="B30" s="28">
        <f>B16*'2_Employee hourly rates'!B$31</f>
        <v>5976.1997461595402</v>
      </c>
      <c r="C30" s="28">
        <f>C16*'2_Employee hourly rates'!C$31</f>
        <v>1975.603221870922</v>
      </c>
      <c r="D30" s="28">
        <f>D16*'2_Employee hourly rates'!D$31</f>
        <v>7902.4128874836888</v>
      </c>
      <c r="E30" s="28">
        <f>E16*'2_Employee hourly rates'!E$31</f>
        <v>7902.4128874836888</v>
      </c>
      <c r="F30" s="28">
        <f>F16*'2_Employee hourly rates'!F$31</f>
        <v>6914.6112765482276</v>
      </c>
      <c r="G30" s="28">
        <f>G16*'2_Employee hourly rates'!G$31</f>
        <v>6914.6112765482276</v>
      </c>
      <c r="H30" s="28">
        <f>H16*'2_Employee hourly rates'!H$31</f>
        <v>6914.6112765482276</v>
      </c>
      <c r="I30" s="28">
        <f>I16*'2_Employee hourly rates'!I$31</f>
        <v>5185.9584574111705</v>
      </c>
      <c r="J30" s="28">
        <f>J16*'2_Employee hourly rates'!J$31</f>
        <v>6914.6112765482276</v>
      </c>
      <c r="K30" s="20">
        <f>K16*'2_Employee hourly rates'!K$31</f>
        <v>0</v>
      </c>
      <c r="L30" s="20">
        <f>L16*'2_Employee hourly rates'!L$31</f>
        <v>0</v>
      </c>
      <c r="M30" s="20">
        <f>M16*'2_Employee hourly rates'!M$31</f>
        <v>0</v>
      </c>
      <c r="N30" s="20">
        <f>N16*'2_Employee hourly rates'!N$31</f>
        <v>0</v>
      </c>
      <c r="O30" s="20">
        <f>O16*'2_Employee hourly rates'!O$31</f>
        <v>0</v>
      </c>
      <c r="P30" s="20">
        <f>P16*'2_Employee hourly rates'!P$31</f>
        <v>0</v>
      </c>
      <c r="Q30" s="20">
        <f>Q16*'2_Employee hourly rates'!Q$31</f>
        <v>0</v>
      </c>
      <c r="R30" s="20">
        <f>R16*'2_Employee hourly rates'!R$31</f>
        <v>0</v>
      </c>
      <c r="S30" s="20">
        <f>S16*'2_Employee hourly rates'!S$31</f>
        <v>0</v>
      </c>
      <c r="T30" s="20">
        <f>T16*'2_Employee hourly rates'!T$31</f>
        <v>0</v>
      </c>
      <c r="U30" s="20">
        <f>U16*'2_Employee hourly rates'!U$31</f>
        <v>0</v>
      </c>
      <c r="V30" s="20">
        <f>V16*'2_Employee hourly rates'!V$31</f>
        <v>347.67850860417616</v>
      </c>
      <c r="W30" s="20">
        <f t="shared" si="2"/>
        <v>56601.032306601919</v>
      </c>
    </row>
    <row r="31" spans="1:23" x14ac:dyDescent="0.35">
      <c r="A31" s="13" t="s">
        <v>97</v>
      </c>
      <c r="B31" s="28">
        <f>B17*'2_Employee hourly rates'!B$31</f>
        <v>1195.239949231908</v>
      </c>
      <c r="C31" s="28">
        <f>C17*'2_Employee hourly rates'!C$31</f>
        <v>987.80161093546099</v>
      </c>
      <c r="D31" s="28">
        <f>D17*'2_Employee hourly rates'!D$31</f>
        <v>2765.8445106192912</v>
      </c>
      <c r="E31" s="28">
        <f>E17*'2_Employee hourly rates'!E$31</f>
        <v>2765.8445106192912</v>
      </c>
      <c r="F31" s="28">
        <f>F17*'2_Employee hourly rates'!F$31</f>
        <v>2420.1139467918797</v>
      </c>
      <c r="G31" s="28">
        <f>G17*'2_Employee hourly rates'!G$31</f>
        <v>2420.1139467918797</v>
      </c>
      <c r="H31" s="28">
        <f>H17*'2_Employee hourly rates'!H$31</f>
        <v>2420.1139467918797</v>
      </c>
      <c r="I31" s="28">
        <f>I17*'2_Employee hourly rates'!I$31</f>
        <v>2420.1139467918797</v>
      </c>
      <c r="J31" s="28">
        <f>J17*'2_Employee hourly rates'!J$31</f>
        <v>2420.1139467918797</v>
      </c>
      <c r="K31" s="20">
        <f>K17*'2_Employee hourly rates'!K$31</f>
        <v>0</v>
      </c>
      <c r="L31" s="20">
        <f>L17*'2_Employee hourly rates'!L$31</f>
        <v>0</v>
      </c>
      <c r="M31" s="20">
        <f>M17*'2_Employee hourly rates'!M$31</f>
        <v>0</v>
      </c>
      <c r="N31" s="20">
        <f>N17*'2_Employee hourly rates'!N$31</f>
        <v>0</v>
      </c>
      <c r="O31" s="20">
        <f>O17*'2_Employee hourly rates'!O$31</f>
        <v>0</v>
      </c>
      <c r="P31" s="20">
        <f>P17*'2_Employee hourly rates'!P$31</f>
        <v>0</v>
      </c>
      <c r="Q31" s="20">
        <f>Q17*'2_Employee hourly rates'!Q$31</f>
        <v>0</v>
      </c>
      <c r="R31" s="20">
        <f>R17*'2_Employee hourly rates'!R$31</f>
        <v>0</v>
      </c>
      <c r="S31" s="20">
        <f>S17*'2_Employee hourly rates'!S$31</f>
        <v>0</v>
      </c>
      <c r="T31" s="20">
        <f>T17*'2_Employee hourly rates'!T$31</f>
        <v>0</v>
      </c>
      <c r="U31" s="20">
        <f>U17*'2_Employee hourly rates'!U$31</f>
        <v>0</v>
      </c>
      <c r="V31" s="20">
        <f>V17*'2_Employee hourly rates'!V$31</f>
        <v>347.67850860417616</v>
      </c>
      <c r="W31" s="20">
        <f t="shared" si="2"/>
        <v>19815.300315365352</v>
      </c>
    </row>
    <row r="32" spans="1:23" x14ac:dyDescent="0.35">
      <c r="A32" s="26" t="s">
        <v>65</v>
      </c>
      <c r="B32" s="116">
        <f t="shared" ref="B32:K32" si="3">SUM(B21:B31)</f>
        <v>31434.810664799181</v>
      </c>
      <c r="C32" s="116">
        <f t="shared" si="3"/>
        <v>40993.766853821631</v>
      </c>
      <c r="D32" s="116">
        <f t="shared" si="3"/>
        <v>37931.581859921702</v>
      </c>
      <c r="E32" s="116">
        <f t="shared" si="3"/>
        <v>37931.581859921702</v>
      </c>
      <c r="F32" s="116">
        <f t="shared" si="3"/>
        <v>33190.134127431491</v>
      </c>
      <c r="G32" s="116">
        <f t="shared" si="3"/>
        <v>33190.134127431491</v>
      </c>
      <c r="H32" s="116">
        <f t="shared" si="3"/>
        <v>33190.134127431491</v>
      </c>
      <c r="I32" s="116">
        <f t="shared" si="3"/>
        <v>31461.481308294435</v>
      </c>
      <c r="J32" s="116">
        <f t="shared" si="3"/>
        <v>33190.134127431491</v>
      </c>
      <c r="K32" s="27">
        <f t="shared" si="3"/>
        <v>0</v>
      </c>
      <c r="L32" s="27">
        <f t="shared" ref="L32:V32" si="4">SUM(L21:L31)</f>
        <v>0</v>
      </c>
      <c r="M32" s="27">
        <f t="shared" si="4"/>
        <v>0</v>
      </c>
      <c r="N32" s="27">
        <f t="shared" si="4"/>
        <v>0</v>
      </c>
      <c r="O32" s="27">
        <f t="shared" si="4"/>
        <v>0</v>
      </c>
      <c r="P32" s="27">
        <f t="shared" si="4"/>
        <v>0</v>
      </c>
      <c r="Q32" s="27">
        <f t="shared" si="4"/>
        <v>0</v>
      </c>
      <c r="R32" s="27">
        <f t="shared" si="4"/>
        <v>0</v>
      </c>
      <c r="S32" s="27">
        <f t="shared" si="4"/>
        <v>0</v>
      </c>
      <c r="T32" s="27">
        <f t="shared" si="4"/>
        <v>0</v>
      </c>
      <c r="U32" s="27">
        <f t="shared" si="4"/>
        <v>0</v>
      </c>
      <c r="V32" s="27">
        <f t="shared" si="4"/>
        <v>3998.3028489480266</v>
      </c>
      <c r="W32" s="29">
        <f>SUM(W21:W31)</f>
        <v>312513.75905648468</v>
      </c>
    </row>
  </sheetData>
  <phoneticPr fontId="12"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E4560-D911-4601-9443-E208E2263285}">
  <dimension ref="A1:D15"/>
  <sheetViews>
    <sheetView workbookViewId="0">
      <selection activeCell="D4" sqref="D4"/>
    </sheetView>
  </sheetViews>
  <sheetFormatPr defaultRowHeight="14.5" x14ac:dyDescent="0.35"/>
  <cols>
    <col min="1" max="1" width="27.1796875" bestFit="1" customWidth="1"/>
    <col min="4" max="4" width="30.1796875" customWidth="1"/>
  </cols>
  <sheetData>
    <row r="1" spans="1:4" x14ac:dyDescent="0.35">
      <c r="A1" s="118" t="s">
        <v>0</v>
      </c>
      <c r="B1" s="120"/>
      <c r="C1" s="120"/>
      <c r="D1" s="120"/>
    </row>
    <row r="2" spans="1:4" x14ac:dyDescent="0.35">
      <c r="A2" s="118"/>
      <c r="B2" s="120"/>
      <c r="C2" s="120"/>
      <c r="D2" s="120"/>
    </row>
    <row r="3" spans="1:4" x14ac:dyDescent="0.35">
      <c r="A3" s="118"/>
      <c r="B3" s="120"/>
      <c r="C3" s="120"/>
      <c r="D3" s="120"/>
    </row>
    <row r="4" spans="1:4" ht="15" thickBot="1" x14ac:dyDescent="0.4">
      <c r="A4" s="37" t="s">
        <v>1</v>
      </c>
      <c r="B4" s="38"/>
      <c r="C4" s="149" t="s">
        <v>181</v>
      </c>
      <c r="D4" s="130" t="s">
        <v>176</v>
      </c>
    </row>
    <row r="5" spans="1:4" x14ac:dyDescent="0.35">
      <c r="A5" s="131" t="s">
        <v>98</v>
      </c>
      <c r="B5" s="132" t="s">
        <v>9</v>
      </c>
      <c r="C5" s="30"/>
      <c r="D5" s="126"/>
    </row>
    <row r="6" spans="1:4" x14ac:dyDescent="0.35">
      <c r="A6" s="48" t="s">
        <v>99</v>
      </c>
      <c r="B6" s="133">
        <v>1000</v>
      </c>
      <c r="C6" s="30"/>
      <c r="D6" s="126"/>
    </row>
    <row r="7" spans="1:4" x14ac:dyDescent="0.35">
      <c r="A7" s="48" t="s">
        <v>100</v>
      </c>
      <c r="B7" s="133">
        <v>1500</v>
      </c>
      <c r="C7" s="30"/>
      <c r="D7" s="126"/>
    </row>
    <row r="8" spans="1:4" x14ac:dyDescent="0.35">
      <c r="A8" s="48" t="s">
        <v>101</v>
      </c>
      <c r="B8" s="133">
        <v>250</v>
      </c>
      <c r="C8" s="30"/>
      <c r="D8" s="126"/>
    </row>
    <row r="9" spans="1:4" x14ac:dyDescent="0.35">
      <c r="A9" s="48" t="s">
        <v>102</v>
      </c>
      <c r="B9" s="133">
        <v>10000</v>
      </c>
      <c r="C9" s="30"/>
      <c r="D9" s="126"/>
    </row>
    <row r="10" spans="1:4" x14ac:dyDescent="0.35">
      <c r="A10" s="48" t="s">
        <v>103</v>
      </c>
      <c r="B10" s="133">
        <v>500</v>
      </c>
      <c r="C10" s="30"/>
      <c r="D10" s="126"/>
    </row>
    <row r="11" spans="1:4" ht="15" thickBot="1" x14ac:dyDescent="0.4">
      <c r="A11" s="127" t="s">
        <v>104</v>
      </c>
      <c r="B11" s="134">
        <v>1000</v>
      </c>
      <c r="C11" s="30"/>
      <c r="D11" s="126"/>
    </row>
    <row r="12" spans="1:4" ht="15" thickBot="1" x14ac:dyDescent="0.4">
      <c r="A12" s="30"/>
      <c r="B12" s="40"/>
      <c r="C12" s="30"/>
      <c r="D12" s="126"/>
    </row>
    <row r="13" spans="1:4" x14ac:dyDescent="0.35">
      <c r="A13" s="131" t="s">
        <v>65</v>
      </c>
      <c r="B13" s="135">
        <f>SUM(B6:B11)</f>
        <v>14250</v>
      </c>
      <c r="C13" s="30"/>
      <c r="D13" s="126"/>
    </row>
    <row r="14" spans="1:4" x14ac:dyDescent="0.35">
      <c r="A14" s="136"/>
      <c r="B14" s="137"/>
      <c r="C14" s="121"/>
      <c r="D14" s="126"/>
    </row>
    <row r="15" spans="1:4" ht="15" thickBot="1" x14ac:dyDescent="0.4">
      <c r="A15" s="127" t="s">
        <v>8</v>
      </c>
      <c r="B15" s="138">
        <f>B13-'1_Service Costs'!E43</f>
        <v>14250</v>
      </c>
      <c r="C15" s="128"/>
      <c r="D15" s="12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2D3E6-9A7C-4A42-B3EA-5D371674A171}">
  <dimension ref="A1:D17"/>
  <sheetViews>
    <sheetView workbookViewId="0">
      <selection activeCell="D22" sqref="D22"/>
    </sheetView>
  </sheetViews>
  <sheetFormatPr defaultRowHeight="14.5" x14ac:dyDescent="0.35"/>
  <cols>
    <col min="1" max="1" width="27.26953125" customWidth="1"/>
    <col min="4" max="4" width="28.6328125" customWidth="1"/>
  </cols>
  <sheetData>
    <row r="1" spans="1:4" x14ac:dyDescent="0.35">
      <c r="A1" s="118" t="s">
        <v>0</v>
      </c>
      <c r="B1" s="120"/>
      <c r="C1" s="120"/>
      <c r="D1" s="120"/>
    </row>
    <row r="2" spans="1:4" x14ac:dyDescent="0.35">
      <c r="A2" s="118"/>
      <c r="B2" s="120"/>
      <c r="C2" s="120"/>
      <c r="D2" s="120"/>
    </row>
    <row r="3" spans="1:4" x14ac:dyDescent="0.35">
      <c r="A3" s="118"/>
      <c r="B3" s="120"/>
      <c r="C3" s="120"/>
      <c r="D3" s="120"/>
    </row>
    <row r="4" spans="1:4" ht="15" thickBot="1" x14ac:dyDescent="0.4">
      <c r="A4" s="37" t="s">
        <v>1</v>
      </c>
      <c r="B4" s="38"/>
      <c r="C4" s="149" t="s">
        <v>181</v>
      </c>
      <c r="D4" s="130" t="s">
        <v>176</v>
      </c>
    </row>
    <row r="5" spans="1:4" x14ac:dyDescent="0.35">
      <c r="A5" s="131" t="s">
        <v>105</v>
      </c>
      <c r="B5" s="141" t="s">
        <v>9</v>
      </c>
      <c r="C5" s="145"/>
      <c r="D5" s="125"/>
    </row>
    <row r="6" spans="1:4" x14ac:dyDescent="0.35">
      <c r="A6" s="48" t="s">
        <v>106</v>
      </c>
      <c r="B6" s="124">
        <v>12000</v>
      </c>
      <c r="C6" s="146"/>
      <c r="D6" s="126"/>
    </row>
    <row r="7" spans="1:4" x14ac:dyDescent="0.35">
      <c r="A7" s="48" t="s">
        <v>107</v>
      </c>
      <c r="B7" s="124">
        <v>1000</v>
      </c>
      <c r="C7" s="146"/>
      <c r="D7" s="126"/>
    </row>
    <row r="8" spans="1:4" x14ac:dyDescent="0.35">
      <c r="A8" s="48" t="s">
        <v>108</v>
      </c>
      <c r="B8" s="124">
        <v>550</v>
      </c>
      <c r="C8" s="146"/>
      <c r="D8" s="126"/>
    </row>
    <row r="9" spans="1:4" x14ac:dyDescent="0.35">
      <c r="A9" s="48" t="s">
        <v>109</v>
      </c>
      <c r="B9" s="124">
        <v>1750</v>
      </c>
      <c r="C9" s="146"/>
      <c r="D9" s="126"/>
    </row>
    <row r="10" spans="1:4" x14ac:dyDescent="0.35">
      <c r="A10" s="48" t="s">
        <v>110</v>
      </c>
      <c r="B10" s="124">
        <v>2000</v>
      </c>
      <c r="C10" s="146"/>
      <c r="D10" s="126"/>
    </row>
    <row r="11" spans="1:4" x14ac:dyDescent="0.35">
      <c r="A11" s="48" t="s">
        <v>111</v>
      </c>
      <c r="B11" s="124">
        <v>1000</v>
      </c>
      <c r="C11" s="146"/>
      <c r="D11" s="126"/>
    </row>
    <row r="12" spans="1:4" x14ac:dyDescent="0.35">
      <c r="A12" s="48" t="s">
        <v>112</v>
      </c>
      <c r="B12" s="124">
        <v>150</v>
      </c>
      <c r="C12" s="146"/>
      <c r="D12" s="126"/>
    </row>
    <row r="13" spans="1:4" ht="15" thickBot="1" x14ac:dyDescent="0.4">
      <c r="A13" s="127" t="s">
        <v>113</v>
      </c>
      <c r="B13" s="142">
        <v>800</v>
      </c>
      <c r="C13" s="146"/>
      <c r="D13" s="126"/>
    </row>
    <row r="14" spans="1:4" ht="15" thickBot="1" x14ac:dyDescent="0.4">
      <c r="A14" s="30"/>
      <c r="B14" s="40"/>
      <c r="C14" s="146"/>
      <c r="D14" s="126"/>
    </row>
    <row r="15" spans="1:4" ht="15" thickBot="1" x14ac:dyDescent="0.4">
      <c r="A15" s="139" t="s">
        <v>65</v>
      </c>
      <c r="B15" s="143">
        <f>SUM(B6:B13)</f>
        <v>19250</v>
      </c>
      <c r="C15" s="146"/>
      <c r="D15" s="126"/>
    </row>
    <row r="16" spans="1:4" ht="15" thickBot="1" x14ac:dyDescent="0.4">
      <c r="A16" s="121"/>
      <c r="B16" s="121"/>
      <c r="C16" s="147"/>
      <c r="D16" s="126"/>
    </row>
    <row r="17" spans="1:4" ht="15" thickBot="1" x14ac:dyDescent="0.4">
      <c r="A17" s="140" t="s">
        <v>8</v>
      </c>
      <c r="B17" s="144">
        <f>B15-'1_Service Costs'!F59</f>
        <v>19250</v>
      </c>
      <c r="C17" s="148"/>
      <c r="D17" s="129"/>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ACF4-6021-4B88-A177-870B167879AE}">
  <dimension ref="A1:C45"/>
  <sheetViews>
    <sheetView workbookViewId="0">
      <selection activeCell="C45" sqref="C45"/>
    </sheetView>
  </sheetViews>
  <sheetFormatPr defaultRowHeight="14.5" x14ac:dyDescent="0.35"/>
  <cols>
    <col min="1" max="1" width="78.453125" bestFit="1" customWidth="1"/>
    <col min="3" max="3" width="11.36328125" customWidth="1"/>
  </cols>
  <sheetData>
    <row r="1" spans="1:3" x14ac:dyDescent="0.35">
      <c r="A1" s="118" t="s">
        <v>0</v>
      </c>
      <c r="B1" s="119"/>
      <c r="C1" s="119"/>
    </row>
    <row r="2" spans="1:3" x14ac:dyDescent="0.35">
      <c r="A2" s="1"/>
    </row>
    <row r="3" spans="1:3" x14ac:dyDescent="0.35">
      <c r="A3" s="1"/>
    </row>
    <row r="4" spans="1:3" x14ac:dyDescent="0.35">
      <c r="A4" s="37" t="s">
        <v>1</v>
      </c>
      <c r="B4" s="38"/>
      <c r="C4" s="117" t="s">
        <v>176</v>
      </c>
    </row>
    <row r="6" spans="1:3" x14ac:dyDescent="0.35">
      <c r="A6" s="37" t="s">
        <v>114</v>
      </c>
      <c r="B6" s="38"/>
      <c r="C6" s="38"/>
    </row>
    <row r="7" spans="1:3" x14ac:dyDescent="0.35">
      <c r="B7" s="2" t="s">
        <v>9</v>
      </c>
      <c r="C7" s="2" t="s">
        <v>9</v>
      </c>
    </row>
    <row r="8" spans="1:3" x14ac:dyDescent="0.35">
      <c r="A8" s="37" t="s">
        <v>115</v>
      </c>
      <c r="B8" s="38"/>
      <c r="C8" s="38"/>
    </row>
    <row r="9" spans="1:3" x14ac:dyDescent="0.35">
      <c r="A9" s="13" t="s">
        <v>86</v>
      </c>
      <c r="B9" s="20">
        <f>'3 NSIP Process Activity &amp; Time'!W21</f>
        <v>32622.148201143598</v>
      </c>
      <c r="C9" s="13"/>
    </row>
    <row r="10" spans="1:3" x14ac:dyDescent="0.35">
      <c r="A10" s="13" t="s">
        <v>87</v>
      </c>
      <c r="B10" s="20">
        <f>'3 NSIP Process Activity &amp; Time'!W22</f>
        <v>21662.489327814663</v>
      </c>
      <c r="C10" s="13"/>
    </row>
    <row r="11" spans="1:3" x14ac:dyDescent="0.35">
      <c r="A11" s="13" t="s">
        <v>88</v>
      </c>
      <c r="B11" s="20">
        <f>'3 NSIP Process Activity &amp; Time'!W23</f>
        <v>39714.563767660213</v>
      </c>
      <c r="C11" s="13"/>
    </row>
    <row r="12" spans="1:3" x14ac:dyDescent="0.35">
      <c r="A12" s="13" t="s">
        <v>89</v>
      </c>
      <c r="B12" s="20">
        <f>'3 NSIP Process Activity &amp; Time'!W24</f>
        <v>7220.8297759382212</v>
      </c>
      <c r="C12" s="13"/>
    </row>
    <row r="13" spans="1:3" x14ac:dyDescent="0.35">
      <c r="A13" s="13" t="s">
        <v>90</v>
      </c>
      <c r="B13" s="20">
        <f>'3 NSIP Process Activity &amp; Time'!W25</f>
        <v>31920.809057379418</v>
      </c>
      <c r="C13" s="13"/>
    </row>
    <row r="14" spans="1:3" x14ac:dyDescent="0.35">
      <c r="A14" s="13" t="s">
        <v>91</v>
      </c>
      <c r="B14" s="20">
        <f>'3 NSIP Process Activity &amp; Time'!W26</f>
        <v>36701.768854307054</v>
      </c>
      <c r="C14" s="13"/>
    </row>
    <row r="15" spans="1:3" x14ac:dyDescent="0.35">
      <c r="A15" s="13" t="s">
        <v>92</v>
      </c>
      <c r="B15" s="20" t="e">
        <f>'3 NSIP Process Activity &amp; Time'!#REF!</f>
        <v>#REF!</v>
      </c>
      <c r="C15" s="13"/>
    </row>
    <row r="16" spans="1:3" x14ac:dyDescent="0.35">
      <c r="A16" s="13" t="s">
        <v>93</v>
      </c>
      <c r="B16" s="20">
        <f>'3 NSIP Process Activity &amp; Time'!W27</f>
        <v>30366.99712337794</v>
      </c>
      <c r="C16" s="13"/>
    </row>
    <row r="17" spans="1:3" x14ac:dyDescent="0.35">
      <c r="A17" s="13" t="s">
        <v>94</v>
      </c>
      <c r="B17" s="20">
        <f>'3 NSIP Process Activity &amp; Time'!W28</f>
        <v>12170.703648335817</v>
      </c>
      <c r="C17" s="13"/>
    </row>
    <row r="18" spans="1:3" x14ac:dyDescent="0.35">
      <c r="A18" s="13" t="s">
        <v>95</v>
      </c>
      <c r="B18" s="20">
        <f>'3 NSIP Process Activity &amp; Time'!W29</f>
        <v>23717.116678560418</v>
      </c>
      <c r="C18" s="13"/>
    </row>
    <row r="19" spans="1:3" x14ac:dyDescent="0.35">
      <c r="A19" s="13" t="s">
        <v>96</v>
      </c>
      <c r="B19" s="20">
        <f>'3 NSIP Process Activity &amp; Time'!W30</f>
        <v>56601.032306601919</v>
      </c>
      <c r="C19" s="13"/>
    </row>
    <row r="20" spans="1:3" x14ac:dyDescent="0.35">
      <c r="A20" s="13" t="s">
        <v>97</v>
      </c>
      <c r="B20" s="20">
        <f>'3 NSIP Process Activity &amp; Time'!W31</f>
        <v>19815.300315365352</v>
      </c>
      <c r="C20" s="13"/>
    </row>
    <row r="21" spans="1:3" x14ac:dyDescent="0.35">
      <c r="A21" s="150" t="s">
        <v>65</v>
      </c>
      <c r="B21" s="114"/>
      <c r="C21" s="151" t="e">
        <f>SUM(B9:B20)</f>
        <v>#REF!</v>
      </c>
    </row>
    <row r="23" spans="1:3" x14ac:dyDescent="0.35">
      <c r="A23" s="37" t="s">
        <v>5</v>
      </c>
      <c r="B23" s="38"/>
      <c r="C23" s="38"/>
    </row>
    <row r="24" spans="1:3" x14ac:dyDescent="0.35">
      <c r="A24" s="13" t="s">
        <v>99</v>
      </c>
      <c r="B24" s="20">
        <f>'4_NSIP_Consultants'!B6</f>
        <v>1000</v>
      </c>
      <c r="C24" s="13"/>
    </row>
    <row r="25" spans="1:3" x14ac:dyDescent="0.35">
      <c r="A25" s="13" t="s">
        <v>100</v>
      </c>
      <c r="B25" s="20">
        <f>'4_NSIP_Consultants'!B7</f>
        <v>1500</v>
      </c>
      <c r="C25" s="13"/>
    </row>
    <row r="26" spans="1:3" x14ac:dyDescent="0.35">
      <c r="A26" s="13" t="s">
        <v>101</v>
      </c>
      <c r="B26" s="20">
        <f>'4_NSIP_Consultants'!B8</f>
        <v>250</v>
      </c>
      <c r="C26" s="13"/>
    </row>
    <row r="27" spans="1:3" x14ac:dyDescent="0.35">
      <c r="A27" s="13" t="s">
        <v>102</v>
      </c>
      <c r="B27" s="20">
        <f>'4_NSIP_Consultants'!B9</f>
        <v>10000</v>
      </c>
      <c r="C27" s="13"/>
    </row>
    <row r="28" spans="1:3" x14ac:dyDescent="0.35">
      <c r="A28" s="13" t="s">
        <v>103</v>
      </c>
      <c r="B28" s="20">
        <f>'4_NSIP_Consultants'!B10</f>
        <v>500</v>
      </c>
      <c r="C28" s="13"/>
    </row>
    <row r="29" spans="1:3" x14ac:dyDescent="0.35">
      <c r="A29" s="13" t="s">
        <v>104</v>
      </c>
      <c r="B29" s="20">
        <f>'4_NSIP_Consultants'!B11</f>
        <v>1000</v>
      </c>
      <c r="C29" s="13"/>
    </row>
    <row r="30" spans="1:3" x14ac:dyDescent="0.35">
      <c r="A30" s="150" t="s">
        <v>65</v>
      </c>
      <c r="B30" s="114"/>
      <c r="C30" s="151">
        <f>SUM(B24:B29)</f>
        <v>14250</v>
      </c>
    </row>
    <row r="32" spans="1:3" x14ac:dyDescent="0.35">
      <c r="A32" s="37" t="s">
        <v>6</v>
      </c>
      <c r="B32" s="38"/>
      <c r="C32" s="38"/>
    </row>
    <row r="33" spans="1:3" x14ac:dyDescent="0.35">
      <c r="A33" s="13" t="s">
        <v>106</v>
      </c>
      <c r="B33" s="20">
        <f>'5_NSIP_Legal'!$B$6</f>
        <v>12000</v>
      </c>
      <c r="C33" s="13"/>
    </row>
    <row r="34" spans="1:3" x14ac:dyDescent="0.35">
      <c r="A34" s="13" t="s">
        <v>107</v>
      </c>
      <c r="B34" s="20">
        <f>'5_NSIP_Legal'!$B$7</f>
        <v>1000</v>
      </c>
      <c r="C34" s="13"/>
    </row>
    <row r="35" spans="1:3" x14ac:dyDescent="0.35">
      <c r="A35" s="13" t="s">
        <v>108</v>
      </c>
      <c r="B35" s="20">
        <f>'5_NSIP_Legal'!$B$8</f>
        <v>550</v>
      </c>
      <c r="C35" s="13"/>
    </row>
    <row r="36" spans="1:3" x14ac:dyDescent="0.35">
      <c r="A36" s="13" t="s">
        <v>109</v>
      </c>
      <c r="B36" s="20">
        <f>'5_NSIP_Legal'!$B$9</f>
        <v>1750</v>
      </c>
      <c r="C36" s="13"/>
    </row>
    <row r="37" spans="1:3" x14ac:dyDescent="0.35">
      <c r="A37" s="13" t="s">
        <v>110</v>
      </c>
      <c r="B37" s="20">
        <f>'5_NSIP_Legal'!$B$10</f>
        <v>2000</v>
      </c>
      <c r="C37" s="13"/>
    </row>
    <row r="38" spans="1:3" x14ac:dyDescent="0.35">
      <c r="A38" s="13" t="s">
        <v>111</v>
      </c>
      <c r="B38" s="20">
        <f>'5_NSIP_Legal'!$B$11</f>
        <v>1000</v>
      </c>
      <c r="C38" s="13"/>
    </row>
    <row r="39" spans="1:3" x14ac:dyDescent="0.35">
      <c r="A39" s="13" t="s">
        <v>112</v>
      </c>
      <c r="B39" s="20">
        <f>'5_NSIP_Legal'!$B$12</f>
        <v>150</v>
      </c>
      <c r="C39" s="13"/>
    </row>
    <row r="40" spans="1:3" x14ac:dyDescent="0.35">
      <c r="A40" s="13" t="s">
        <v>113</v>
      </c>
      <c r="B40" s="20">
        <f>'5_NSIP_Legal'!$B$13</f>
        <v>800</v>
      </c>
      <c r="C40" s="13"/>
    </row>
    <row r="41" spans="1:3" x14ac:dyDescent="0.35">
      <c r="A41" s="150" t="s">
        <v>65</v>
      </c>
      <c r="B41" s="114"/>
      <c r="C41" s="151">
        <f>SUM(B33:B40)</f>
        <v>19250</v>
      </c>
    </row>
    <row r="43" spans="1:3" x14ac:dyDescent="0.35">
      <c r="A43" s="1" t="s">
        <v>116</v>
      </c>
      <c r="B43" s="1"/>
      <c r="C43" s="11" t="e">
        <f>C21+C30+C41</f>
        <v>#REF!</v>
      </c>
    </row>
    <row r="44" spans="1:3" x14ac:dyDescent="0.35">
      <c r="A44" s="1" t="s">
        <v>117</v>
      </c>
      <c r="C44" s="3" t="e">
        <f>C43*0.2</f>
        <v>#REF!</v>
      </c>
    </row>
    <row r="45" spans="1:3" x14ac:dyDescent="0.35">
      <c r="A45" t="s">
        <v>118</v>
      </c>
      <c r="C45" s="152" t="e">
        <f>C43+C44</f>
        <v>#REF!</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D4185-E32E-4768-9657-CFE5CE221DC2}">
  <dimension ref="A1:G19"/>
  <sheetViews>
    <sheetView workbookViewId="0">
      <selection activeCell="A4" sqref="A4:A19"/>
    </sheetView>
  </sheetViews>
  <sheetFormatPr defaultRowHeight="14.5" x14ac:dyDescent="0.35"/>
  <cols>
    <col min="1" max="5" width="25.7265625" customWidth="1"/>
  </cols>
  <sheetData>
    <row r="1" spans="1:7" x14ac:dyDescent="0.35">
      <c r="A1" s="174" t="s">
        <v>119</v>
      </c>
      <c r="B1" s="174"/>
      <c r="C1" s="174"/>
      <c r="D1" s="174"/>
      <c r="E1" s="174"/>
      <c r="F1" s="4"/>
    </row>
    <row r="2" spans="1:7" x14ac:dyDescent="0.35">
      <c r="F2" s="4"/>
    </row>
    <row r="3" spans="1:7" ht="29" x14ac:dyDescent="0.35">
      <c r="A3" s="5" t="s">
        <v>120</v>
      </c>
      <c r="B3" s="5" t="s">
        <v>121</v>
      </c>
      <c r="C3" s="5" t="s">
        <v>122</v>
      </c>
      <c r="D3" s="5" t="s">
        <v>123</v>
      </c>
      <c r="E3" s="5" t="s">
        <v>124</v>
      </c>
      <c r="F3" s="6" t="s">
        <v>125</v>
      </c>
      <c r="G3" s="7" t="s">
        <v>126</v>
      </c>
    </row>
    <row r="4" spans="1:7" x14ac:dyDescent="0.35">
      <c r="A4" s="8"/>
      <c r="B4" s="8"/>
      <c r="C4" s="8"/>
      <c r="D4" s="8"/>
      <c r="E4" s="8"/>
      <c r="F4" s="9"/>
      <c r="G4" s="10"/>
    </row>
    <row r="5" spans="1:7" x14ac:dyDescent="0.35">
      <c r="A5" s="8"/>
      <c r="B5" s="8"/>
      <c r="C5" s="8"/>
      <c r="D5" s="8"/>
      <c r="E5" s="8"/>
      <c r="F5" s="10"/>
      <c r="G5" s="10"/>
    </row>
    <row r="6" spans="1:7" x14ac:dyDescent="0.35">
      <c r="A6" s="8"/>
      <c r="B6" s="8"/>
      <c r="C6" s="8"/>
      <c r="D6" s="8"/>
      <c r="E6" s="8"/>
      <c r="F6" s="10"/>
      <c r="G6" s="10"/>
    </row>
    <row r="7" spans="1:7" x14ac:dyDescent="0.35">
      <c r="A7" s="8"/>
      <c r="B7" s="8"/>
      <c r="C7" s="8"/>
      <c r="D7" s="8"/>
      <c r="E7" s="8"/>
      <c r="F7" s="10"/>
      <c r="G7" s="10"/>
    </row>
    <row r="8" spans="1:7" x14ac:dyDescent="0.35">
      <c r="A8" s="8"/>
      <c r="B8" s="8"/>
      <c r="C8" s="8"/>
      <c r="D8" s="8"/>
      <c r="E8" s="8"/>
      <c r="F8" s="10"/>
      <c r="G8" s="10"/>
    </row>
    <row r="9" spans="1:7" x14ac:dyDescent="0.35">
      <c r="A9" s="8"/>
      <c r="B9" s="8"/>
      <c r="C9" s="8"/>
      <c r="D9" s="8"/>
      <c r="E9" s="8"/>
      <c r="F9" s="10"/>
      <c r="G9" s="10"/>
    </row>
    <row r="10" spans="1:7" x14ac:dyDescent="0.35">
      <c r="A10" s="8"/>
      <c r="B10" s="8"/>
      <c r="C10" s="8"/>
      <c r="D10" s="8"/>
      <c r="E10" s="8"/>
      <c r="F10" s="10"/>
      <c r="G10" s="10"/>
    </row>
    <row r="11" spans="1:7" x14ac:dyDescent="0.35">
      <c r="A11" s="8"/>
      <c r="B11" s="8"/>
      <c r="C11" s="8"/>
      <c r="D11" s="8"/>
      <c r="E11" s="8"/>
      <c r="F11" s="9"/>
      <c r="G11" s="10"/>
    </row>
    <row r="12" spans="1:7" x14ac:dyDescent="0.35">
      <c r="A12" s="8"/>
      <c r="B12" s="8"/>
      <c r="C12" s="8"/>
      <c r="D12" s="8"/>
      <c r="E12" s="8"/>
      <c r="F12" s="9"/>
      <c r="G12" s="10"/>
    </row>
    <row r="13" spans="1:7" x14ac:dyDescent="0.35">
      <c r="A13" s="8"/>
      <c r="B13" s="8"/>
      <c r="C13" s="8"/>
      <c r="D13" s="8"/>
      <c r="E13" s="8"/>
      <c r="F13" s="10"/>
      <c r="G13" s="10"/>
    </row>
    <row r="14" spans="1:7" x14ac:dyDescent="0.35">
      <c r="A14" s="8"/>
      <c r="B14" s="8"/>
      <c r="C14" s="8"/>
      <c r="D14" s="8"/>
      <c r="E14" s="8"/>
      <c r="F14" s="10"/>
      <c r="G14" s="10"/>
    </row>
    <row r="15" spans="1:7" x14ac:dyDescent="0.35">
      <c r="A15" s="8"/>
      <c r="B15" s="8"/>
      <c r="C15" s="8"/>
      <c r="D15" s="8"/>
      <c r="E15" s="8"/>
      <c r="F15" s="10"/>
      <c r="G15" s="10"/>
    </row>
    <row r="16" spans="1:7" x14ac:dyDescent="0.35">
      <c r="A16" s="8"/>
      <c r="B16" s="8"/>
      <c r="C16" s="8"/>
      <c r="D16" s="8"/>
      <c r="E16" s="8"/>
      <c r="F16" s="10"/>
      <c r="G16" s="10"/>
    </row>
    <row r="17" spans="1:7" x14ac:dyDescent="0.35">
      <c r="A17" s="8"/>
      <c r="B17" s="8"/>
      <c r="C17" s="8"/>
      <c r="D17" s="8"/>
      <c r="E17" s="8"/>
      <c r="F17" s="10"/>
      <c r="G17" s="10"/>
    </row>
    <row r="18" spans="1:7" x14ac:dyDescent="0.35">
      <c r="A18" s="8"/>
      <c r="B18" s="8"/>
      <c r="C18" s="8"/>
      <c r="D18" s="8"/>
      <c r="E18" s="8"/>
      <c r="F18" s="10"/>
      <c r="G18" s="10"/>
    </row>
    <row r="19" spans="1:7" x14ac:dyDescent="0.35">
      <c r="A19" s="8"/>
      <c r="B19" s="8"/>
      <c r="C19" s="8"/>
      <c r="D19" s="8"/>
      <c r="E19" s="8"/>
      <c r="F19" s="10"/>
      <c r="G19" s="10"/>
    </row>
  </sheetData>
  <mergeCells count="1">
    <mergeCell ref="A1:E1"/>
  </mergeCells>
  <dataValidations count="4">
    <dataValidation type="list" allowBlank="1" showInputMessage="1" showErrorMessage="1" sqref="B4:B19" xr:uid="{10985B64-76FD-4CA9-AD5D-94532C10EABF}">
      <formula1>Team</formula1>
    </dataValidation>
    <dataValidation type="list" allowBlank="1" showInputMessage="1" showErrorMessage="1" sqref="D4:D19" xr:uid="{06649811-07F8-43AF-AD9E-FDED941689EF}">
      <formula1>Task</formula1>
    </dataValidation>
    <dataValidation type="list" allowBlank="1" showInputMessage="1" showErrorMessage="1" sqref="C4:C19" xr:uid="{4767E894-F7FF-4096-BFEF-DFC0EB5A2A8A}">
      <formula1>Project</formula1>
    </dataValidation>
    <dataValidation type="list" allowBlank="1" showInputMessage="1" showErrorMessage="1" sqref="A4:A19" xr:uid="{83092648-941B-4DD4-B8CB-7FBDE4FC2C65}">
      <formula1>User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0_Quick Start Guide</vt:lpstr>
      <vt:lpstr>1_Service Costs</vt:lpstr>
      <vt:lpstr>2_Employee hourly rates</vt:lpstr>
      <vt:lpstr>3 NSIP Process Activity &amp; Time</vt:lpstr>
      <vt:lpstr>4_NSIP_Consultants</vt:lpstr>
      <vt:lpstr>5_NSIP_Legal</vt:lpstr>
      <vt:lpstr>6_NSIP_Summary</vt:lpstr>
      <vt:lpstr>Timesheet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 Waite</dc:creator>
  <cp:keywords/>
  <dc:description/>
  <cp:lastModifiedBy>Martin Hutchings</cp:lastModifiedBy>
  <cp:revision/>
  <dcterms:created xsi:type="dcterms:W3CDTF">2025-11-21T12:27:35Z</dcterms:created>
  <dcterms:modified xsi:type="dcterms:W3CDTF">2026-06-03T15:07:35Z</dcterms:modified>
  <cp:category/>
  <cp:contentStatus/>
</cp:coreProperties>
</file>