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AVSLSRV01.lga.lgorgs.local\Users$\Jane.swain\"/>
    </mc:Choice>
  </mc:AlternateContent>
  <bookViews>
    <workbookView xWindow="120" yWindow="735" windowWidth="15600" windowHeight="8760" tabRatio="597"/>
  </bookViews>
  <sheets>
    <sheet name="Guidance" sheetId="57" r:id="rId1"/>
    <sheet name="Investment costs" sheetId="59" r:id="rId2"/>
    <sheet name="Event_Intervention based saving" sheetId="58" r:id="rId3"/>
    <sheet name="Other savings" sheetId="63" r:id="rId4"/>
    <sheet name="CostData_LookUp" sheetId="65" r:id="rId5"/>
    <sheet name="Summary" sheetId="60" r:id="rId6"/>
  </sheets>
  <externalReferences>
    <externalReference r:id="rId7"/>
    <externalReference r:id="rId8"/>
    <externalReference r:id="rId9"/>
    <externalReference r:id="rId10"/>
    <externalReference r:id="rId11"/>
    <externalReference r:id="rId12"/>
  </externalReferences>
  <definedNames>
    <definedName name="BeforeEventList">[1]Assumptions!$C$16:$C$58</definedName>
    <definedName name="C_Crime">#REF!</definedName>
    <definedName name="C_Employment">#REF!</definedName>
    <definedName name="C_MentalHealth">#REF!</definedName>
    <definedName name="C_Other">#REF!</definedName>
    <definedName name="C_PhysicalHealth">#REF!</definedName>
    <definedName name="C_SocialCareServices">#REF!</definedName>
    <definedName name="CostsType">CostData_LookUp!$L$9:$L$10</definedName>
    <definedName name="CurrentYear">#REF!</definedName>
    <definedName name="DD_UnitCostType">[1]LookUps!$D$2:$D$3</definedName>
    <definedName name="DefaultLocal">[2]LookUps!$J$6:$J$7</definedName>
    <definedName name="HrlyCost">'[1]5 cases summary'!$F$7</definedName>
    <definedName name="indexation">[3]Indexation!$D$4:$F$26</definedName>
    <definedName name="L_CostDriverAreas">#REF!</definedName>
    <definedName name="L_Crime">#REF!</definedName>
    <definedName name="L_Domains">#REF!</definedName>
    <definedName name="L_EducationalAttainment">#REF!</definedName>
    <definedName name="L_Employment">#REF!</definedName>
    <definedName name="L_MentalHealth">#REF!</definedName>
    <definedName name="L_NoOfYears">#REF!</definedName>
    <definedName name="L_Other">#REF!</definedName>
    <definedName name="L_OutcomeArea">[4]O_OutcomeAreaDash!$D$7:$D$9</definedName>
    <definedName name="L_PhysicalHealth">#REF!</definedName>
    <definedName name="L_PopulationModelled">#REF!</definedName>
    <definedName name="L_SocialCareServices">#REF!</definedName>
    <definedName name="L_Stakeholders">#REF!</definedName>
    <definedName name="Level1agencysaving">[5]Lookups!$F$11:$F$26</definedName>
    <definedName name="Level2agencysaving">[5]Lookups!$G$11:$G$47</definedName>
    <definedName name="OutcomeAreaList">#REF!</definedName>
    <definedName name="OutcomeAreaStart">#REF!</definedName>
    <definedName name="Type_of_saving">[2]LookUps!$H$6:$H$7</definedName>
    <definedName name="Unit">[6]Lookups!$I$11:$I$79</definedName>
    <definedName name="WhenSave">#REF!</definedName>
    <definedName name="Year">[6]Lookups!$T$11:$T$35</definedName>
    <definedName name="YesNo">#REF!</definedName>
  </definedNames>
  <calcPr calcId="152511"/>
</workbook>
</file>

<file path=xl/calcChain.xml><?xml version="1.0" encoding="utf-8"?>
<calcChain xmlns="http://schemas.openxmlformats.org/spreadsheetml/2006/main">
  <c r="E22" i="58" l="1"/>
  <c r="E92" i="58" l="1"/>
  <c r="E91" i="58"/>
  <c r="E90" i="58"/>
  <c r="E89" i="58"/>
  <c r="E88" i="58"/>
  <c r="E87" i="58"/>
  <c r="E86" i="58"/>
  <c r="E85" i="58"/>
  <c r="E84" i="58"/>
  <c r="E83" i="58"/>
  <c r="E82" i="58"/>
  <c r="E81" i="58"/>
  <c r="E80" i="58"/>
  <c r="E79" i="58"/>
  <c r="E77" i="58"/>
  <c r="E76" i="58"/>
  <c r="E75" i="58"/>
  <c r="E74" i="58"/>
  <c r="E73" i="58"/>
  <c r="E72" i="58"/>
  <c r="E71" i="58"/>
  <c r="E70" i="58"/>
  <c r="E69" i="58"/>
  <c r="E68" i="58"/>
  <c r="E67" i="58"/>
  <c r="E65" i="58"/>
  <c r="E64" i="58"/>
  <c r="E62" i="58"/>
  <c r="E61" i="58"/>
  <c r="E60" i="58"/>
  <c r="E59" i="58"/>
  <c r="F54" i="58"/>
  <c r="E54" i="58"/>
  <c r="F53" i="58"/>
  <c r="E53" i="58"/>
  <c r="F52" i="58"/>
  <c r="E52" i="58"/>
  <c r="F51" i="58"/>
  <c r="E51" i="58"/>
  <c r="F50" i="58"/>
  <c r="E50" i="58"/>
  <c r="F49" i="58"/>
  <c r="E49" i="58"/>
  <c r="F48" i="58"/>
  <c r="E48" i="58"/>
  <c r="F47" i="58"/>
  <c r="E47" i="58"/>
  <c r="F46" i="58"/>
  <c r="E46" i="58"/>
  <c r="F45" i="58"/>
  <c r="E45" i="58"/>
  <c r="F44" i="58"/>
  <c r="E44" i="58"/>
  <c r="F43" i="58"/>
  <c r="E43" i="58"/>
  <c r="F42" i="58"/>
  <c r="E42" i="58"/>
  <c r="F41" i="58"/>
  <c r="E41" i="58"/>
  <c r="F40" i="58"/>
  <c r="E40" i="58"/>
  <c r="E78" i="58" s="1"/>
  <c r="F39" i="58"/>
  <c r="E39" i="58"/>
  <c r="F38" i="58"/>
  <c r="E38" i="58"/>
  <c r="F37" i="58"/>
  <c r="E37" i="58"/>
  <c r="F36" i="58"/>
  <c r="E36" i="58"/>
  <c r="F35" i="58"/>
  <c r="E35" i="58"/>
  <c r="F34" i="58"/>
  <c r="E34" i="58"/>
  <c r="F33" i="58"/>
  <c r="E33" i="58"/>
  <c r="F32" i="58"/>
  <c r="E32" i="58"/>
  <c r="F31" i="58"/>
  <c r="E31" i="58"/>
  <c r="F30" i="58"/>
  <c r="E30" i="58"/>
  <c r="F29" i="58"/>
  <c r="E29" i="58"/>
  <c r="F28" i="58"/>
  <c r="E28" i="58"/>
  <c r="E66" i="58" s="1"/>
  <c r="F27" i="58"/>
  <c r="E27" i="58"/>
  <c r="F26" i="58"/>
  <c r="E26" i="58"/>
  <c r="F25" i="58"/>
  <c r="E25" i="58"/>
  <c r="E63" i="58" s="1"/>
  <c r="F24" i="58"/>
  <c r="E24" i="58"/>
  <c r="F23" i="58"/>
  <c r="E23" i="58"/>
  <c r="F22" i="58"/>
  <c r="F21" i="58"/>
  <c r="F59" i="58" s="1"/>
  <c r="E21" i="58"/>
  <c r="R60" i="58" l="1"/>
  <c r="R61" i="58"/>
  <c r="R62" i="58"/>
  <c r="R63" i="58"/>
  <c r="R64" i="58"/>
  <c r="R65" i="58"/>
  <c r="R66" i="58"/>
  <c r="R67" i="58"/>
  <c r="R68" i="58"/>
  <c r="R69" i="58"/>
  <c r="R70" i="58"/>
  <c r="R71" i="58"/>
  <c r="R72" i="58"/>
  <c r="R73" i="58"/>
  <c r="R74" i="58"/>
  <c r="R75" i="58"/>
  <c r="R76" i="58"/>
  <c r="R77" i="58"/>
  <c r="R78" i="58"/>
  <c r="R79" i="58"/>
  <c r="R80" i="58"/>
  <c r="R81" i="58"/>
  <c r="R82" i="58"/>
  <c r="R83" i="58"/>
  <c r="R84" i="58"/>
  <c r="R85" i="58"/>
  <c r="R86" i="58"/>
  <c r="R87" i="58"/>
  <c r="R88" i="58"/>
  <c r="R89" i="58"/>
  <c r="R90" i="58"/>
  <c r="R91" i="58"/>
  <c r="R92" i="58"/>
  <c r="R59" i="58"/>
  <c r="P76" i="58" l="1"/>
  <c r="O76" i="58"/>
  <c r="N76" i="58"/>
  <c r="M76" i="58"/>
  <c r="L76" i="58"/>
  <c r="K76" i="58"/>
  <c r="J76" i="58"/>
  <c r="I76" i="58"/>
  <c r="H76" i="58"/>
  <c r="G76" i="58"/>
  <c r="F76" i="58"/>
  <c r="D38" i="58"/>
  <c r="P77" i="58"/>
  <c r="O77" i="58"/>
  <c r="N77" i="58"/>
  <c r="M77" i="58"/>
  <c r="L77" i="58"/>
  <c r="K77" i="58"/>
  <c r="J77" i="58"/>
  <c r="I77" i="58"/>
  <c r="H77" i="58"/>
  <c r="G77" i="58"/>
  <c r="P75" i="58"/>
  <c r="O75" i="58"/>
  <c r="N75" i="58"/>
  <c r="M75" i="58"/>
  <c r="L75" i="58"/>
  <c r="K75" i="58"/>
  <c r="J75" i="58"/>
  <c r="I75" i="58"/>
  <c r="H75" i="58"/>
  <c r="G75" i="58"/>
  <c r="P74" i="58"/>
  <c r="O74" i="58"/>
  <c r="N74" i="58"/>
  <c r="M74" i="58"/>
  <c r="L74" i="58"/>
  <c r="K74" i="58"/>
  <c r="J74" i="58"/>
  <c r="I74" i="58"/>
  <c r="H74" i="58"/>
  <c r="G74" i="58"/>
  <c r="P73" i="58"/>
  <c r="O73" i="58"/>
  <c r="N73" i="58"/>
  <c r="M73" i="58"/>
  <c r="L73" i="58"/>
  <c r="K73" i="58"/>
  <c r="J73" i="58"/>
  <c r="I73" i="58"/>
  <c r="H73" i="58"/>
  <c r="G73" i="58"/>
  <c r="P72" i="58"/>
  <c r="O72" i="58"/>
  <c r="N72" i="58"/>
  <c r="M72" i="58"/>
  <c r="L72" i="58"/>
  <c r="K72" i="58"/>
  <c r="J72" i="58"/>
  <c r="I72" i="58"/>
  <c r="H72" i="58"/>
  <c r="G72" i="58"/>
  <c r="P71" i="58"/>
  <c r="O71" i="58"/>
  <c r="N71" i="58"/>
  <c r="M71" i="58"/>
  <c r="L71" i="58"/>
  <c r="K71" i="58"/>
  <c r="J71" i="58"/>
  <c r="I71" i="58"/>
  <c r="H71" i="58"/>
  <c r="G71" i="58"/>
  <c r="P70" i="58"/>
  <c r="O70" i="58"/>
  <c r="N70" i="58"/>
  <c r="M70" i="58"/>
  <c r="L70" i="58"/>
  <c r="K70" i="58"/>
  <c r="J70" i="58"/>
  <c r="I70" i="58"/>
  <c r="H70" i="58"/>
  <c r="G70" i="58"/>
  <c r="P69" i="58"/>
  <c r="O69" i="58"/>
  <c r="N69" i="58"/>
  <c r="M69" i="58"/>
  <c r="L69" i="58"/>
  <c r="K69" i="58"/>
  <c r="J69" i="58"/>
  <c r="I69" i="58"/>
  <c r="H69" i="58"/>
  <c r="G69" i="58"/>
  <c r="F77" i="58"/>
  <c r="D39" i="58"/>
  <c r="F75" i="58"/>
  <c r="D37" i="58"/>
  <c r="F74" i="58"/>
  <c r="D36" i="58"/>
  <c r="F73" i="58"/>
  <c r="D35" i="58"/>
  <c r="F72" i="58"/>
  <c r="D34" i="58"/>
  <c r="F71" i="58"/>
  <c r="D33" i="58"/>
  <c r="F70" i="58"/>
  <c r="D32" i="58"/>
  <c r="F69" i="58"/>
  <c r="D31" i="58"/>
  <c r="C30" i="58"/>
  <c r="C68" i="58" s="1"/>
  <c r="D69" i="58" l="1"/>
  <c r="T31" i="58"/>
  <c r="T69" i="58" s="1"/>
  <c r="S31" i="58"/>
  <c r="S69" i="58" s="1"/>
  <c r="D71" i="58"/>
  <c r="T33" i="58"/>
  <c r="T71" i="58" s="1"/>
  <c r="S33" i="58"/>
  <c r="S71" i="58" s="1"/>
  <c r="D73" i="58"/>
  <c r="T35" i="58"/>
  <c r="T73" i="58" s="1"/>
  <c r="S35" i="58"/>
  <c r="S73" i="58" s="1"/>
  <c r="D75" i="58"/>
  <c r="T37" i="58"/>
  <c r="T75" i="58" s="1"/>
  <c r="S37" i="58"/>
  <c r="S75" i="58" s="1"/>
  <c r="D76" i="58"/>
  <c r="T38" i="58"/>
  <c r="T76" i="58" s="1"/>
  <c r="S38" i="58"/>
  <c r="S76" i="58" s="1"/>
  <c r="D70" i="58"/>
  <c r="T32" i="58"/>
  <c r="T70" i="58" s="1"/>
  <c r="S32" i="58"/>
  <c r="S70" i="58" s="1"/>
  <c r="D72" i="58"/>
  <c r="T34" i="58"/>
  <c r="T72" i="58" s="1"/>
  <c r="S34" i="58"/>
  <c r="S72" i="58" s="1"/>
  <c r="D74" i="58"/>
  <c r="T36" i="58"/>
  <c r="T74" i="58" s="1"/>
  <c r="S36" i="58"/>
  <c r="S74" i="58" s="1"/>
  <c r="D77" i="58"/>
  <c r="T39" i="58"/>
  <c r="T77" i="58" s="1"/>
  <c r="S39" i="58"/>
  <c r="S77" i="58" s="1"/>
  <c r="C10" i="60"/>
  <c r="M9" i="60"/>
  <c r="L9" i="60"/>
  <c r="K9" i="60"/>
  <c r="J9" i="60"/>
  <c r="I9" i="60"/>
  <c r="H9" i="60"/>
  <c r="G9" i="60"/>
  <c r="F9" i="60"/>
  <c r="E9" i="60"/>
  <c r="D9" i="60"/>
  <c r="D21" i="60" s="1"/>
  <c r="M8" i="60"/>
  <c r="L8" i="60"/>
  <c r="K8" i="60"/>
  <c r="J8" i="60"/>
  <c r="I8" i="60"/>
  <c r="H8" i="60"/>
  <c r="G8" i="60"/>
  <c r="F8" i="60"/>
  <c r="E8" i="60"/>
  <c r="D8" i="60"/>
  <c r="D20" i="60" s="1"/>
  <c r="E21" i="60" l="1"/>
  <c r="F21" i="60" s="1"/>
  <c r="G21" i="60" s="1"/>
  <c r="H21" i="60" s="1"/>
  <c r="I21" i="60" s="1"/>
  <c r="J21" i="60" s="1"/>
  <c r="K21" i="60" s="1"/>
  <c r="L21" i="60" s="1"/>
  <c r="M21" i="60" s="1"/>
  <c r="E20" i="60"/>
  <c r="F20" i="60" s="1"/>
  <c r="G20" i="60" s="1"/>
  <c r="H20" i="60" s="1"/>
  <c r="I20" i="60" s="1"/>
  <c r="J20" i="60" s="1"/>
  <c r="K20" i="60" s="1"/>
  <c r="L20" i="60" s="1"/>
  <c r="M20" i="60" s="1"/>
  <c r="N22" i="63"/>
  <c r="M13" i="60" s="1"/>
  <c r="M22" i="63"/>
  <c r="L13" i="60" s="1"/>
  <c r="L22" i="63"/>
  <c r="K22" i="63"/>
  <c r="J22" i="63"/>
  <c r="I13" i="60" s="1"/>
  <c r="I22" i="63"/>
  <c r="H13" i="60" s="1"/>
  <c r="H22" i="63"/>
  <c r="G22" i="63"/>
  <c r="F22" i="63"/>
  <c r="E13" i="60" s="1"/>
  <c r="E22" i="63"/>
  <c r="D13" i="60" s="1"/>
  <c r="D25" i="60" s="1"/>
  <c r="E25" i="60" s="1"/>
  <c r="C15" i="58"/>
  <c r="C28" i="60"/>
  <c r="C26" i="60"/>
  <c r="C25" i="60"/>
  <c r="C24" i="60"/>
  <c r="P92" i="58"/>
  <c r="O92" i="58"/>
  <c r="N92" i="58"/>
  <c r="M92" i="58"/>
  <c r="L92" i="58"/>
  <c r="K92" i="58"/>
  <c r="J92" i="58"/>
  <c r="I92" i="58"/>
  <c r="H92" i="58"/>
  <c r="G92" i="58"/>
  <c r="P91" i="58"/>
  <c r="O91" i="58"/>
  <c r="N91" i="58"/>
  <c r="M91" i="58"/>
  <c r="L91" i="58"/>
  <c r="K91" i="58"/>
  <c r="J91" i="58"/>
  <c r="I91" i="58"/>
  <c r="H91" i="58"/>
  <c r="G91" i="58"/>
  <c r="P90" i="58"/>
  <c r="O90" i="58"/>
  <c r="N90" i="58"/>
  <c r="M90" i="58"/>
  <c r="L90" i="58"/>
  <c r="K90" i="58"/>
  <c r="J90" i="58"/>
  <c r="I90" i="58"/>
  <c r="H90" i="58"/>
  <c r="G90" i="58"/>
  <c r="P89" i="58"/>
  <c r="O89" i="58"/>
  <c r="N89" i="58"/>
  <c r="M89" i="58"/>
  <c r="L89" i="58"/>
  <c r="K89" i="58"/>
  <c r="J89" i="58"/>
  <c r="I89" i="58"/>
  <c r="H89" i="58"/>
  <c r="G89" i="58"/>
  <c r="P88" i="58"/>
  <c r="O88" i="58"/>
  <c r="N88" i="58"/>
  <c r="M88" i="58"/>
  <c r="L88" i="58"/>
  <c r="K88" i="58"/>
  <c r="J88" i="58"/>
  <c r="I88" i="58"/>
  <c r="H88" i="58"/>
  <c r="G88" i="58"/>
  <c r="P87" i="58"/>
  <c r="O87" i="58"/>
  <c r="N87" i="58"/>
  <c r="M87" i="58"/>
  <c r="L87" i="58"/>
  <c r="K87" i="58"/>
  <c r="J87" i="58"/>
  <c r="I87" i="58"/>
  <c r="H87" i="58"/>
  <c r="G87" i="58"/>
  <c r="P86" i="58"/>
  <c r="O86" i="58"/>
  <c r="N86" i="58"/>
  <c r="M86" i="58"/>
  <c r="L86" i="58"/>
  <c r="K86" i="58"/>
  <c r="J86" i="58"/>
  <c r="I86" i="58"/>
  <c r="H86" i="58"/>
  <c r="G86" i="58"/>
  <c r="P85" i="58"/>
  <c r="O85" i="58"/>
  <c r="N85" i="58"/>
  <c r="M85" i="58"/>
  <c r="L85" i="58"/>
  <c r="K85" i="58"/>
  <c r="J85" i="58"/>
  <c r="I85" i="58"/>
  <c r="H85" i="58"/>
  <c r="G85" i="58"/>
  <c r="P84" i="58"/>
  <c r="O84" i="58"/>
  <c r="N84" i="58"/>
  <c r="M84" i="58"/>
  <c r="L84" i="58"/>
  <c r="K84" i="58"/>
  <c r="J84" i="58"/>
  <c r="I84" i="58"/>
  <c r="H84" i="58"/>
  <c r="G84" i="58"/>
  <c r="P83" i="58"/>
  <c r="O83" i="58"/>
  <c r="N83" i="58"/>
  <c r="M83" i="58"/>
  <c r="L83" i="58"/>
  <c r="K83" i="58"/>
  <c r="J83" i="58"/>
  <c r="I83" i="58"/>
  <c r="H83" i="58"/>
  <c r="G83" i="58"/>
  <c r="P82" i="58"/>
  <c r="O82" i="58"/>
  <c r="N82" i="58"/>
  <c r="M82" i="58"/>
  <c r="L82" i="58"/>
  <c r="K82" i="58"/>
  <c r="J82" i="58"/>
  <c r="I82" i="58"/>
  <c r="H82" i="58"/>
  <c r="G82" i="58"/>
  <c r="P81" i="58"/>
  <c r="O81" i="58"/>
  <c r="N81" i="58"/>
  <c r="M81" i="58"/>
  <c r="L81" i="58"/>
  <c r="K81" i="58"/>
  <c r="J81" i="58"/>
  <c r="I81" i="58"/>
  <c r="H81" i="58"/>
  <c r="G81" i="58"/>
  <c r="P80" i="58"/>
  <c r="O80" i="58"/>
  <c r="N80" i="58"/>
  <c r="M80" i="58"/>
  <c r="L80" i="58"/>
  <c r="K80" i="58"/>
  <c r="J80" i="58"/>
  <c r="I80" i="58"/>
  <c r="H80" i="58"/>
  <c r="G80" i="58"/>
  <c r="P79" i="58"/>
  <c r="O79" i="58"/>
  <c r="N79" i="58"/>
  <c r="M79" i="58"/>
  <c r="L79" i="58"/>
  <c r="K79" i="58"/>
  <c r="J79" i="58"/>
  <c r="I79" i="58"/>
  <c r="H79" i="58"/>
  <c r="G79" i="58"/>
  <c r="P78" i="58"/>
  <c r="O78" i="58"/>
  <c r="N78" i="58"/>
  <c r="M78" i="58"/>
  <c r="L78" i="58"/>
  <c r="K78" i="58"/>
  <c r="J78" i="58"/>
  <c r="I78" i="58"/>
  <c r="H78" i="58"/>
  <c r="G78" i="58"/>
  <c r="P68" i="58"/>
  <c r="O68" i="58"/>
  <c r="N68" i="58"/>
  <c r="M68" i="58"/>
  <c r="L68" i="58"/>
  <c r="K68" i="58"/>
  <c r="J68" i="58"/>
  <c r="I68" i="58"/>
  <c r="H68" i="58"/>
  <c r="G68" i="58"/>
  <c r="P67" i="58"/>
  <c r="O67" i="58"/>
  <c r="N67" i="58"/>
  <c r="M67" i="58"/>
  <c r="L67" i="58"/>
  <c r="K67" i="58"/>
  <c r="J67" i="58"/>
  <c r="I67" i="58"/>
  <c r="H67" i="58"/>
  <c r="G67" i="58"/>
  <c r="P66" i="58"/>
  <c r="O66" i="58"/>
  <c r="N66" i="58"/>
  <c r="M66" i="58"/>
  <c r="L66" i="58"/>
  <c r="K66" i="58"/>
  <c r="J66" i="58"/>
  <c r="I66" i="58"/>
  <c r="H66" i="58"/>
  <c r="G66" i="58"/>
  <c r="P65" i="58"/>
  <c r="O65" i="58"/>
  <c r="N65" i="58"/>
  <c r="M65" i="58"/>
  <c r="L65" i="58"/>
  <c r="K65" i="58"/>
  <c r="J65" i="58"/>
  <c r="I65" i="58"/>
  <c r="H65" i="58"/>
  <c r="G65" i="58"/>
  <c r="P64" i="58"/>
  <c r="O64" i="58"/>
  <c r="N64" i="58"/>
  <c r="M64" i="58"/>
  <c r="L64" i="58"/>
  <c r="K64" i="58"/>
  <c r="J64" i="58"/>
  <c r="I64" i="58"/>
  <c r="H64" i="58"/>
  <c r="G64" i="58"/>
  <c r="P63" i="58"/>
  <c r="O63" i="58"/>
  <c r="N63" i="58"/>
  <c r="M63" i="58"/>
  <c r="L63" i="58"/>
  <c r="K63" i="58"/>
  <c r="J63" i="58"/>
  <c r="I63" i="58"/>
  <c r="H63" i="58"/>
  <c r="G63" i="58"/>
  <c r="P62" i="58"/>
  <c r="O62" i="58"/>
  <c r="N62" i="58"/>
  <c r="M62" i="58"/>
  <c r="L62" i="58"/>
  <c r="K62" i="58"/>
  <c r="J62" i="58"/>
  <c r="I62" i="58"/>
  <c r="H62" i="58"/>
  <c r="G62" i="58"/>
  <c r="P61" i="58"/>
  <c r="O61" i="58"/>
  <c r="N61" i="58"/>
  <c r="M61" i="58"/>
  <c r="L61" i="58"/>
  <c r="K61" i="58"/>
  <c r="J61" i="58"/>
  <c r="I61" i="58"/>
  <c r="H61" i="58"/>
  <c r="G61" i="58"/>
  <c r="P60" i="58"/>
  <c r="O60" i="58"/>
  <c r="N60" i="58"/>
  <c r="M60" i="58"/>
  <c r="L60" i="58"/>
  <c r="K60" i="58"/>
  <c r="J60" i="58"/>
  <c r="I60" i="58"/>
  <c r="H60" i="58"/>
  <c r="G60" i="58"/>
  <c r="P59" i="58"/>
  <c r="O59" i="58"/>
  <c r="N59" i="58"/>
  <c r="M59" i="58"/>
  <c r="L59" i="58"/>
  <c r="K59" i="58"/>
  <c r="J59" i="58"/>
  <c r="I59" i="58"/>
  <c r="H59" i="58"/>
  <c r="G59" i="58"/>
  <c r="N27" i="59"/>
  <c r="M27" i="59"/>
  <c r="L10" i="60"/>
  <c r="L27" i="59"/>
  <c r="K27" i="59"/>
  <c r="J27" i="59"/>
  <c r="I27" i="59"/>
  <c r="H10" i="60"/>
  <c r="H27" i="59"/>
  <c r="G27" i="59"/>
  <c r="F27" i="59"/>
  <c r="E10" i="60" s="1"/>
  <c r="E27" i="59"/>
  <c r="D10" i="60" s="1"/>
  <c r="D22" i="60" s="1"/>
  <c r="C22" i="60"/>
  <c r="M10" i="60"/>
  <c r="K10" i="60"/>
  <c r="J10" i="60"/>
  <c r="I10" i="60"/>
  <c r="G10" i="60"/>
  <c r="F10" i="60"/>
  <c r="M7" i="60"/>
  <c r="M19" i="60" s="1"/>
  <c r="L7" i="60"/>
  <c r="L19" i="60" s="1"/>
  <c r="K7" i="60"/>
  <c r="K19" i="60" s="1"/>
  <c r="J7" i="60"/>
  <c r="J19" i="60" s="1"/>
  <c r="I7" i="60"/>
  <c r="I19" i="60" s="1"/>
  <c r="H7" i="60"/>
  <c r="H19" i="60" s="1"/>
  <c r="G7" i="60"/>
  <c r="G19" i="60" s="1"/>
  <c r="F7" i="60"/>
  <c r="F19" i="60" s="1"/>
  <c r="E7" i="60"/>
  <c r="E19" i="60" s="1"/>
  <c r="D7" i="60"/>
  <c r="D19" i="60" s="1"/>
  <c r="N6" i="59"/>
  <c r="M6" i="59"/>
  <c r="L6" i="59"/>
  <c r="K6" i="59"/>
  <c r="J6" i="59"/>
  <c r="I6" i="59"/>
  <c r="H6" i="59"/>
  <c r="G6" i="59"/>
  <c r="F6" i="59"/>
  <c r="E6" i="59"/>
  <c r="F92" i="58"/>
  <c r="D54" i="58"/>
  <c r="F91" i="58"/>
  <c r="D53" i="58"/>
  <c r="F90" i="58"/>
  <c r="D52" i="58"/>
  <c r="F89" i="58"/>
  <c r="D51" i="58"/>
  <c r="F88" i="58"/>
  <c r="D50" i="58"/>
  <c r="F87" i="58"/>
  <c r="D49" i="58"/>
  <c r="F86" i="58"/>
  <c r="D48" i="58"/>
  <c r="F85" i="58"/>
  <c r="D47" i="58"/>
  <c r="F84" i="58"/>
  <c r="D46" i="58"/>
  <c r="F83" i="58"/>
  <c r="D45" i="58"/>
  <c r="F82" i="58"/>
  <c r="D44" i="58"/>
  <c r="F81" i="58"/>
  <c r="D43" i="58"/>
  <c r="F80" i="58"/>
  <c r="D42" i="58"/>
  <c r="F79" i="58"/>
  <c r="D41" i="58"/>
  <c r="F78" i="58"/>
  <c r="D40" i="58"/>
  <c r="F68" i="58"/>
  <c r="D30" i="58"/>
  <c r="F67" i="58"/>
  <c r="D29" i="58"/>
  <c r="F66" i="58"/>
  <c r="D28" i="58"/>
  <c r="F65" i="58"/>
  <c r="D27" i="58"/>
  <c r="F64" i="58"/>
  <c r="D26" i="58"/>
  <c r="F63" i="58"/>
  <c r="D25" i="58"/>
  <c r="F62" i="58"/>
  <c r="D24" i="58"/>
  <c r="F61" i="58"/>
  <c r="D23" i="58"/>
  <c r="F60" i="58"/>
  <c r="D22" i="58"/>
  <c r="C51" i="58"/>
  <c r="C89" i="58" s="1"/>
  <c r="C47" i="58"/>
  <c r="C85" i="58" s="1"/>
  <c r="C45" i="58"/>
  <c r="C83" i="58" s="1"/>
  <c r="C40" i="58"/>
  <c r="C78" i="58" s="1"/>
  <c r="C20" i="58"/>
  <c r="C58" i="58" s="1"/>
  <c r="C21" i="58"/>
  <c r="C59" i="58" s="1"/>
  <c r="C41" i="58"/>
  <c r="C42" i="58"/>
  <c r="C43" i="58"/>
  <c r="C81" i="58" s="1"/>
  <c r="C44" i="58"/>
  <c r="C46" i="58"/>
  <c r="C49" i="58"/>
  <c r="C50" i="58"/>
  <c r="C88" i="58" s="1"/>
  <c r="C54" i="58"/>
  <c r="F58" i="58"/>
  <c r="D58" i="58"/>
  <c r="D21" i="58"/>
  <c r="K13" i="60"/>
  <c r="J13" i="60"/>
  <c r="G13" i="60"/>
  <c r="F13" i="60"/>
  <c r="D59" i="58" l="1"/>
  <c r="T21" i="58"/>
  <c r="T59" i="58" s="1"/>
  <c r="S21" i="58"/>
  <c r="S59" i="58" s="1"/>
  <c r="D61" i="58"/>
  <c r="T23" i="58"/>
  <c r="T61" i="58" s="1"/>
  <c r="S23" i="58"/>
  <c r="S61" i="58" s="1"/>
  <c r="D63" i="58"/>
  <c r="T25" i="58"/>
  <c r="T63" i="58" s="1"/>
  <c r="S25" i="58"/>
  <c r="S63" i="58" s="1"/>
  <c r="D65" i="58"/>
  <c r="T27" i="58"/>
  <c r="T65" i="58" s="1"/>
  <c r="S27" i="58"/>
  <c r="S65" i="58" s="1"/>
  <c r="D67" i="58"/>
  <c r="T29" i="58"/>
  <c r="T67" i="58" s="1"/>
  <c r="S29" i="58"/>
  <c r="S67" i="58" s="1"/>
  <c r="D78" i="58"/>
  <c r="T40" i="58"/>
  <c r="T78" i="58" s="1"/>
  <c r="S40" i="58"/>
  <c r="S78" i="58" s="1"/>
  <c r="D80" i="58"/>
  <c r="T42" i="58"/>
  <c r="T80" i="58" s="1"/>
  <c r="S42" i="58"/>
  <c r="S80" i="58" s="1"/>
  <c r="D82" i="58"/>
  <c r="T44" i="58"/>
  <c r="T82" i="58" s="1"/>
  <c r="S44" i="58"/>
  <c r="S82" i="58" s="1"/>
  <c r="D84" i="58"/>
  <c r="T46" i="58"/>
  <c r="T84" i="58" s="1"/>
  <c r="S46" i="58"/>
  <c r="S84" i="58" s="1"/>
  <c r="D86" i="58"/>
  <c r="T48" i="58"/>
  <c r="T86" i="58" s="1"/>
  <c r="S48" i="58"/>
  <c r="S86" i="58" s="1"/>
  <c r="D88" i="58"/>
  <c r="T50" i="58"/>
  <c r="T88" i="58" s="1"/>
  <c r="S50" i="58"/>
  <c r="S88" i="58" s="1"/>
  <c r="D90" i="58"/>
  <c r="T52" i="58"/>
  <c r="T90" i="58" s="1"/>
  <c r="S52" i="58"/>
  <c r="S90" i="58" s="1"/>
  <c r="D92" i="58"/>
  <c r="T54" i="58"/>
  <c r="T92" i="58" s="1"/>
  <c r="S54" i="58"/>
  <c r="S92" i="58" s="1"/>
  <c r="D60" i="58"/>
  <c r="T22" i="58"/>
  <c r="T60" i="58" s="1"/>
  <c r="S22" i="58"/>
  <c r="S60" i="58" s="1"/>
  <c r="D62" i="58"/>
  <c r="T24" i="58"/>
  <c r="T62" i="58" s="1"/>
  <c r="S24" i="58"/>
  <c r="S62" i="58" s="1"/>
  <c r="D64" i="58"/>
  <c r="T26" i="58"/>
  <c r="T64" i="58" s="1"/>
  <c r="S26" i="58"/>
  <c r="S64" i="58" s="1"/>
  <c r="D66" i="58"/>
  <c r="T28" i="58"/>
  <c r="T66" i="58" s="1"/>
  <c r="S28" i="58"/>
  <c r="S66" i="58" s="1"/>
  <c r="D68" i="58"/>
  <c r="T30" i="58"/>
  <c r="T68" i="58" s="1"/>
  <c r="S30" i="58"/>
  <c r="S68" i="58" s="1"/>
  <c r="D79" i="58"/>
  <c r="T41" i="58"/>
  <c r="T79" i="58" s="1"/>
  <c r="S41" i="58"/>
  <c r="S79" i="58" s="1"/>
  <c r="D81" i="58"/>
  <c r="T43" i="58"/>
  <c r="T81" i="58" s="1"/>
  <c r="S43" i="58"/>
  <c r="S81" i="58" s="1"/>
  <c r="D83" i="58"/>
  <c r="T45" i="58"/>
  <c r="T83" i="58" s="1"/>
  <c r="S45" i="58"/>
  <c r="S83" i="58" s="1"/>
  <c r="D85" i="58"/>
  <c r="T47" i="58"/>
  <c r="T85" i="58" s="1"/>
  <c r="S47" i="58"/>
  <c r="S85" i="58" s="1"/>
  <c r="D87" i="58"/>
  <c r="T49" i="58"/>
  <c r="T87" i="58" s="1"/>
  <c r="S49" i="58"/>
  <c r="S87" i="58" s="1"/>
  <c r="D89" i="58"/>
  <c r="T51" i="58"/>
  <c r="T89" i="58" s="1"/>
  <c r="S51" i="58"/>
  <c r="S89" i="58" s="1"/>
  <c r="D91" i="58"/>
  <c r="T53" i="58"/>
  <c r="T91" i="58" s="1"/>
  <c r="S53" i="58"/>
  <c r="S91" i="58" s="1"/>
  <c r="P93" i="58"/>
  <c r="M12" i="60" s="1"/>
  <c r="L93" i="58"/>
  <c r="I12" i="60" s="1"/>
  <c r="I14" i="60" s="1"/>
  <c r="I16" i="60" s="1"/>
  <c r="J93" i="58"/>
  <c r="G12" i="60" s="1"/>
  <c r="G14" i="60" s="1"/>
  <c r="G16" i="60" s="1"/>
  <c r="H93" i="58"/>
  <c r="E12" i="60" s="1"/>
  <c r="E14" i="60" s="1"/>
  <c r="E16" i="60" s="1"/>
  <c r="N93" i="58"/>
  <c r="K12" i="60" s="1"/>
  <c r="K14" i="60" s="1"/>
  <c r="K16" i="60" s="1"/>
  <c r="I93" i="58"/>
  <c r="F12" i="60" s="1"/>
  <c r="F14" i="60" s="1"/>
  <c r="F16" i="60" s="1"/>
  <c r="M93" i="58"/>
  <c r="J12" i="60" s="1"/>
  <c r="J14" i="60" s="1"/>
  <c r="J16" i="60" s="1"/>
  <c r="G93" i="58"/>
  <c r="D12" i="60" s="1"/>
  <c r="D24" i="60" s="1"/>
  <c r="K93" i="58"/>
  <c r="H12" i="60" s="1"/>
  <c r="H14" i="60" s="1"/>
  <c r="H16" i="60" s="1"/>
  <c r="O93" i="58"/>
  <c r="L12" i="60" s="1"/>
  <c r="L14" i="60" s="1"/>
  <c r="L16" i="60" s="1"/>
  <c r="M14" i="60"/>
  <c r="M16" i="60" s="1"/>
  <c r="E22" i="60"/>
  <c r="F22" i="60" s="1"/>
  <c r="G22" i="60" s="1"/>
  <c r="H22" i="60" s="1"/>
  <c r="I22" i="60" s="1"/>
  <c r="J22" i="60" s="1"/>
  <c r="K22" i="60" s="1"/>
  <c r="L22" i="60" s="1"/>
  <c r="M22" i="60" s="1"/>
  <c r="F25" i="60"/>
  <c r="G25" i="60" s="1"/>
  <c r="H25" i="60" s="1"/>
  <c r="I25" i="60" s="1"/>
  <c r="J25" i="60" s="1"/>
  <c r="K25" i="60" s="1"/>
  <c r="L25" i="60" s="1"/>
  <c r="M25" i="60" s="1"/>
  <c r="E24" i="60" l="1"/>
  <c r="F24" i="60" s="1"/>
  <c r="G24" i="60" s="1"/>
  <c r="H24" i="60" s="1"/>
  <c r="I24" i="60" s="1"/>
  <c r="J24" i="60" s="1"/>
  <c r="K24" i="60" s="1"/>
  <c r="L24" i="60" s="1"/>
  <c r="M24" i="60" s="1"/>
  <c r="D14" i="60"/>
  <c r="D16" i="60" s="1"/>
  <c r="D28" i="60" s="1"/>
  <c r="E28" i="60" s="1"/>
  <c r="F28" i="60" s="1"/>
  <c r="G28" i="60" s="1"/>
  <c r="H28" i="60" s="1"/>
  <c r="I28" i="60" s="1"/>
  <c r="J28" i="60" s="1"/>
  <c r="K28" i="60" s="1"/>
  <c r="L28" i="60" s="1"/>
  <c r="M28" i="60" s="1"/>
  <c r="G15" i="58" l="1"/>
  <c r="H15" i="58" s="1"/>
  <c r="I15" i="58" s="1"/>
  <c r="J15" i="58" s="1"/>
  <c r="K15" i="58" s="1"/>
  <c r="L15" i="58" s="1"/>
  <c r="M15" i="58" s="1"/>
  <c r="N15" i="58" s="1"/>
  <c r="O15" i="58" s="1"/>
  <c r="P15" i="58" s="1"/>
  <c r="D26" i="60"/>
  <c r="E26" i="60" s="1"/>
  <c r="F26" i="60" s="1"/>
  <c r="G26" i="60" s="1"/>
  <c r="H26" i="60" s="1"/>
  <c r="I26" i="60" s="1"/>
  <c r="J26" i="60" s="1"/>
  <c r="K26" i="60" s="1"/>
  <c r="L26" i="60" s="1"/>
  <c r="M26" i="60" s="1"/>
</calcChain>
</file>

<file path=xl/sharedStrings.xml><?xml version="1.0" encoding="utf-8"?>
<sst xmlns="http://schemas.openxmlformats.org/spreadsheetml/2006/main" count="389" uniqueCount="253">
  <si>
    <t>Introduction and guidance</t>
  </si>
  <si>
    <t>Purpose of the tool</t>
  </si>
  <si>
    <t>What this tool is not</t>
  </si>
  <si>
    <t>How you can use this tool</t>
  </si>
  <si>
    <t>Year 1</t>
  </si>
  <si>
    <t>Year 2</t>
  </si>
  <si>
    <t>Year 3</t>
  </si>
  <si>
    <t>Year 4</t>
  </si>
  <si>
    <t>Year 5</t>
  </si>
  <si>
    <t>Year 6</t>
  </si>
  <si>
    <t>Year 7</t>
  </si>
  <si>
    <t>Year 8</t>
  </si>
  <si>
    <t>Year 9</t>
  </si>
  <si>
    <t>Year 10</t>
  </si>
  <si>
    <t>Hospital admissions</t>
  </si>
  <si>
    <t>Business case support tool</t>
  </si>
  <si>
    <t>Savings as a result of community action</t>
  </si>
  <si>
    <t>Number of events saved</t>
  </si>
  <si>
    <t>Financial value of events saved</t>
  </si>
  <si>
    <t>Event costs</t>
  </si>
  <si>
    <t>Total</t>
  </si>
  <si>
    <t>Other savings generated</t>
  </si>
  <si>
    <t>Savings are noted here purely in respect to agency costs - the council and other statutory partners such as health. There may also be benefits to others such as individuals or third sector organisations. These might be noted in a business case, but should not be included here.</t>
  </si>
  <si>
    <t>Ongoing buildings maintenance costs</t>
  </si>
  <si>
    <t>Summary</t>
  </si>
  <si>
    <t>Local costs</t>
  </si>
  <si>
    <t>Event costs - raw data</t>
  </si>
  <si>
    <t>GP attendances</t>
  </si>
  <si>
    <t>A&amp;E attendances</t>
  </si>
  <si>
    <t>Hospital outpatient appointments</t>
  </si>
  <si>
    <t>Event</t>
  </si>
  <si>
    <t>Use local or national cost</t>
  </si>
  <si>
    <t>Local</t>
  </si>
  <si>
    <t>Default</t>
  </si>
  <si>
    <t>CostsType</t>
  </si>
  <si>
    <t>Cost type to use</t>
  </si>
  <si>
    <t>This tool is designed to support the development of your business case by helping to draw out some of the financial benefits against the costs of delivering community action. However, it will not take you through the whole process of developing a business case and should be used in conjunction with other tools, such as case studies, detailed evaluation etc</t>
  </si>
  <si>
    <t>How to use the tool</t>
  </si>
  <si>
    <t>Dealing with anti-social events</t>
  </si>
  <si>
    <t>Average cost per episode (elective and non-elective)</t>
  </si>
  <si>
    <t>Expenditure</t>
  </si>
  <si>
    <t>Salaries and on-costs</t>
  </si>
  <si>
    <t>Hospital day cases</t>
  </si>
  <si>
    <t>Average cost per episode</t>
  </si>
  <si>
    <t>Per person per year - total fiscal cost (to the NHS)</t>
  </si>
  <si>
    <t>Local authority care home for people with mental health problems</t>
  </si>
  <si>
    <t>Mental health community provision</t>
  </si>
  <si>
    <t>National Schedule of Reference Costs 2011-12 for NHS trusts and NHS foundation trusts ('MHCOMM' worksheet, currency codes MHCOM01-MHCOM09)</t>
  </si>
  <si>
    <t>G</t>
  </si>
  <si>
    <t>This is the average cost per contact of community-based provision for mental health patients - it incorporates costs for adults, children and adolescents (separate values on specific sub-categories are available from the source).  It is taken from the NHS Reference Costs 2011-12, using the weighted average of data included on the 'MHCOMM' worksheet.</t>
  </si>
  <si>
    <t>Original source</t>
  </si>
  <si>
    <t>Service provision for children/ adolescents suffering from mental health disorders</t>
  </si>
  <si>
    <t>Comment on local data</t>
  </si>
  <si>
    <t>Cost per face-to-face consultation with patients</t>
  </si>
  <si>
    <t>Details on national source from unit cost database</t>
  </si>
  <si>
    <t>Cost per hour</t>
  </si>
  <si>
    <t>Community nurse (district nursing sister, district nurse)</t>
  </si>
  <si>
    <t>National Schedule of Reference Costs 2011-12 for NHS trusts and NHS foundation trusts (weighted average of values against HRG codes VB01Z to VB11Z)</t>
  </si>
  <si>
    <t>Average cost per contact</t>
  </si>
  <si>
    <t>Paying the Price: the cost of mental health care in England to 2026 (King's Fund, 2008), p.118 and 104-109</t>
  </si>
  <si>
    <t>This is the average annual cost of service provision for children/adolescents aged 5-15 suffering from mental health disorders (including hyperkinetic disorders, conduct disorders and emotional disorders; excluding learning difficulties/disabilities).  Note that it represents only the fiscal cost to public agencies (no wider economic costs relating to lost earnings are detailed in the source, given the age of the cohort).  There will also be associated social costs (e.g. from reduced well-being); these are not monetised in the King's Fund report.  All (100%) of the fiscal cost quoted falls to the NHS, comprising the following areas: prescribed drugs; inpatient care; GP contacts; A&amp;E visits; and outpatient attendances.  An amber flag has been applied, in recognition of the age of the data (2007-08).</t>
  </si>
  <si>
    <t>Weeks saved: Data based on average weekly award, across all tenure types</t>
  </si>
  <si>
    <t>Cost of a homelessness prevention or housing options scheme that leads to successful prevention of homelessness</t>
  </si>
  <si>
    <t>Research briefing: Immediate costs to government of loss of home (Shelter, 2012), p.4</t>
  </si>
  <si>
    <t>This measure comprises the process costs associated with providing advice, support and assistance through a homelessness prevention or housing options scheme, and which results in homelessness being prevented or relieved (note that this does not preclude loss of the original home).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</si>
  <si>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The source focuses on the fiscal costs resulting directly from the loss of a home and the immediate period leading up to this point.  Indirect costs that may accrue to the state in the future are not included, such as increased healthcare costs.  Wider economic and social costs are also excluded - e.g. economic costs to private companies, individuals and organisations, and social costs to individuals and society around personal well-being, social cohesion, etc.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</si>
  <si>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Average weekly cost of housing a homeless household in hostel accommodation</t>
  </si>
  <si>
    <t>Stays in temporary accommodation</t>
  </si>
  <si>
    <t>Homelessness advice and support not required</t>
  </si>
  <si>
    <t>Housing benefit paid</t>
  </si>
  <si>
    <t>Average gross weekly expenditure per person, England</t>
  </si>
  <si>
    <t>Reablement Service</t>
  </si>
  <si>
    <t>Average cost per service user</t>
  </si>
  <si>
    <t>Unit Costs of Health &amp; Social Care 2013 (Curtis, 2013), p.114</t>
  </si>
  <si>
    <t>Outcome category</t>
  </si>
  <si>
    <t>Health</t>
  </si>
  <si>
    <t>Social care</t>
  </si>
  <si>
    <t>Crime</t>
  </si>
  <si>
    <t>Nursing care for older people</t>
  </si>
  <si>
    <t xml:space="preserve">Residential care for older people </t>
  </si>
  <si>
    <t>Housing</t>
  </si>
  <si>
    <t>Economy and employment</t>
  </si>
  <si>
    <t>Job-seekers allowance claims</t>
  </si>
  <si>
    <t>Not in Education or Employment</t>
  </si>
  <si>
    <t>Fire</t>
  </si>
  <si>
    <t>Responding to a fire</t>
  </si>
  <si>
    <t>Average cost of responding to a fire</t>
  </si>
  <si>
    <t>Local additions</t>
  </si>
  <si>
    <t>This cost is derived from data on social services expenditure (including management and support services costs) alongside data on social services activity.  Note that there can be local variance in the way that PSSEx1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finance personnel to assess the extent to which the unit cost given compares with local experience.</t>
  </si>
  <si>
    <t>Home care packages for older people,</t>
  </si>
  <si>
    <t>Average gross weekly cost</t>
  </si>
  <si>
    <t>cost per hour, without qualification costs</t>
  </si>
  <si>
    <t>Local authority residential care home for children</t>
  </si>
  <si>
    <t>Cost per week</t>
  </si>
  <si>
    <t>Child taken into care</t>
  </si>
  <si>
    <t>Education and skills</t>
  </si>
  <si>
    <t>Persistant truancy</t>
  </si>
  <si>
    <t>Average cost per 18-24 year old not in education, employment or training</t>
  </si>
  <si>
    <t>Youth Unemployment: the crisis we cannot afford (ACEVO Commission on Youth Unemployment, 2012)</t>
  </si>
  <si>
    <t>Fiscal benefit from a workless claimant entering work</t>
  </si>
  <si>
    <t>The economic cost of fire: estimates for 2008 - Fire Research Report 3/2011 (Department for Communities and Local Government, 2011), p.29-30</t>
  </si>
  <si>
    <t>Misspent Youth (2007)</t>
  </si>
  <si>
    <t>Total fiscal cost of persistent truancy (missing at least five weeks of school per year), per individual per effective year</t>
  </si>
  <si>
    <t>School readiness</t>
  </si>
  <si>
    <t>Fiscal savings associated with improved school readiness on entry to reception year (age 4-5)</t>
  </si>
  <si>
    <t>This is an estimated value for the annual fiscal savings derived by schools as a result of entrants to reception year (at age 4-5) achieving a 'good' level of development at the Early Years Foundation Stage.  The cost is based on Department for Education illustrative examples for calculating school budgets, and is premised on the link between increased school readiness and a reduction in the cost of special education needs provision.  However, as funding mechanisms for schools are based on local funding arrangements and the way that Local Authorities allocate Dedicated Schools Grant (DSG) funding, the actual fiscal benefit will depend upon local arrangements.  There will also be longer-term economic impacts for individual children who have an improved education.  An amber flag has been allocated to reflect the potential variance in the quoted cost.</t>
  </si>
  <si>
    <t>Derived from DfE (2013): Illustrative Examples: Constructing the Notional SEN Budget for a Mainstream School or Academy</t>
  </si>
  <si>
    <t>Where further action necessary 
(cost of dealing with incident)</t>
  </si>
  <si>
    <t>The Economic and Social Costs of Anti-Social Behaviour: a review' (London School of Economics and Political Science, 2003), p.43</t>
  </si>
  <si>
    <t>Unit cost of custody served in prison (under 18):</t>
  </si>
  <si>
    <t>Community taking responsibility for local services</t>
  </si>
  <si>
    <t>Notes / description</t>
  </si>
  <si>
    <t>Community action projects can be very wide-ranging, and the benefits for which values are provided here will not cover all areas where savings may be available. However, there is space to add in additional benefits and add your own costs.</t>
  </si>
  <si>
    <t>Events / interventions avoided</t>
  </si>
  <si>
    <t>Equipment</t>
  </si>
  <si>
    <t>Cost category</t>
  </si>
  <si>
    <t>Resource requirements</t>
  </si>
  <si>
    <t>Interventions / events avoided</t>
  </si>
  <si>
    <t>Other costs avoided</t>
  </si>
  <si>
    <t>Total savings</t>
  </si>
  <si>
    <t>Overall costs / savings</t>
  </si>
  <si>
    <t>Cumulative</t>
  </si>
  <si>
    <t>Other savings</t>
  </si>
  <si>
    <r>
      <rPr>
        <sz val="10"/>
        <color rgb="FF8E3089"/>
        <rFont val="Gill Sans"/>
      </rPr>
      <t xml:space="preserve">Step 1: Enter details of the resource costs of delivering community action. </t>
    </r>
    <r>
      <rPr>
        <b/>
        <sz val="10"/>
        <color theme="1"/>
        <rFont val="Gill Sans"/>
      </rPr>
      <t xml:space="preserve">
</t>
    </r>
    <r>
      <rPr>
        <sz val="10"/>
        <color theme="1"/>
        <rFont val="Gill Sans"/>
      </rPr>
      <t>Enter the details of the resources required to deliver your community action project. You can enter data for up to 10 years, and although it is not necessary to enter data this far ahead, you should make sure you use a consistent period for resources and benefits.</t>
    </r>
  </si>
  <si>
    <t>This sheet can be used to document other savings that you would expect to see as a result of the community action.</t>
  </si>
  <si>
    <t>There are some default categories below, but you can also add your own.</t>
  </si>
  <si>
    <t>Staffing</t>
  </si>
  <si>
    <t>External support e.g. consultancy</t>
  </si>
  <si>
    <t>Premises</t>
  </si>
  <si>
    <t>Transport</t>
  </si>
  <si>
    <t>ICT</t>
  </si>
  <si>
    <t>Communications/marketing</t>
  </si>
  <si>
    <t>Borrowing costs</t>
  </si>
  <si>
    <t>Land</t>
  </si>
  <si>
    <t>Buildings</t>
  </si>
  <si>
    <t>Cost type</t>
  </si>
  <si>
    <t>Revenue</t>
  </si>
  <si>
    <t>Captial</t>
  </si>
  <si>
    <r>
      <rPr>
        <sz val="10"/>
        <color rgb="FF8E3089"/>
        <rFont val="Gill Sans"/>
      </rPr>
      <t>Step 3: Review your summary</t>
    </r>
    <r>
      <rPr>
        <b/>
        <sz val="10"/>
        <color indexed="8"/>
        <rFont val="Gill Sans"/>
      </rPr>
      <t xml:space="preserve">
</t>
    </r>
    <r>
      <rPr>
        <sz val="10"/>
        <color theme="1"/>
        <rFont val="Gill Sans"/>
      </rPr>
      <t>A final summary of the costs / benefits is shown in the 'Summary' sheet. This includes graphs to show both annual and cumulative figures over the period.</t>
    </r>
  </si>
  <si>
    <t>Capital</t>
  </si>
  <si>
    <t>This sheet shows a summary of the costs / savings over the 10 year period. The top table shows the annual figures, while the second table shows cumulative totals. Below the charts are graphs with both sets of data. In these charts the costs are shown by the orange line, while the savings are shown as a bar comprised of interventions and events avoided and savings as a result of other internal spend avoided.</t>
  </si>
  <si>
    <t>Annual</t>
  </si>
  <si>
    <t>Entering data on events that drive savings</t>
  </si>
  <si>
    <t>Break-even analysis</t>
  </si>
  <si>
    <t>Enter events data in this table. The savings implictions for this are shown in the table below.</t>
  </si>
  <si>
    <t>The table in the row below shows the overall costs / savings associated with your intervention. This is the same figure as shown in the summary table but is shown here as well so that you can explore the point at which your community action work breaks even.  However, it should be noted that you should also use the next sheet - 'Other savings' as well as part of this.</t>
  </si>
  <si>
    <t>This sheet is used to enter the details of the resources required to deliver the project. Enter the costs against each of the categories listed (if applicable) and then enter any additional categories in the yellow cells, along with the associated costs. You should also note whether the expenditure is capital or revenue.</t>
  </si>
  <si>
    <t>This tool provides you with information to inform a business case but will not create your business case for you. It will however, give you a mechanism for trying to project some of the savings you expect to make / or have already made as part of community action.</t>
  </si>
  <si>
    <t>Who benefits fall to</t>
  </si>
  <si>
    <t>Unit cost database</t>
  </si>
  <si>
    <t xml:space="preserve">Use this sheet to enter any events / interventions avoided as a result of your community action. Note that the cost basis changes depending on the type of activity. For example, costs may be driven by the total number of events (such as GP appointments), the number of hours (e.g. nursing support), or cost per contact (e.g. community mental health provision). Be sure to check the basis for the costs and then enter the relevant amount of events saved. 
</t>
  </si>
  <si>
    <t>The cost has been indexed based on 2014/15. Columns F and G are drawn directly from the database. You can enter local values and the basis for these in columns H and I if you would prefer to use these.</t>
  </si>
  <si>
    <t>Unit Costs of Health &amp; Social Care 2014 (Curtis, 2014), p.195</t>
  </si>
  <si>
    <t>This is the average cost for a GP per face-to-face (surgery) consultation where patient contact lasts an average 11.7 minutes; it includes costs relating to direct care staff (practice nurses).  The source quotes the same cost including qualification costs, at £46 per consultation (all costs quoted in this cell are given at 2013-14 prices).  Related costs are given for longer consultations, where patient contact lasts an average 17.2 minutes (£56, or £67 including qualification costs).  Data are also quoted excluding direct care staff costs: the average cost for an 11.7 minute consultation becomes £35 (£42 including qualification costs), and £50 (£62 including qualification costs) for a 17.2 minute consultation.  The costs are derived from practice salary costs, including administrative and clerical staff (and including on-costs such as national insurance and pension contributions), premises costs and business overheads, and training and capital costs.  All costs are clearly presented in a summary table on p.195 of the source document, with related data and commentary on pp.194 and 196.</t>
  </si>
  <si>
    <t>Clinical Commissioning Group</t>
  </si>
  <si>
    <t>Reference Cost Collection: National Schedule of Reference Costs - Year 2013-14 - NHS trusts and NHS foundation trusts.  Weighted average of all elective inpatient, non-elective inpatient (long stay) and non-elective inpatient (short stay) data</t>
  </si>
  <si>
    <t>This cost has been calculated from the NHS Reference Costs 2013-14, and represents the average cost per 'finished consultant episode' (FCE) - an FCE (or hospital episode) is a period of admitted patient care under a single consultant, within a single healthcare provider.  It has been derived from the average costs for elective inpatient, non-elective (long stay) and non-elective (short-stay) episodes, the costs for which are provided in the subsidiary measures below.</t>
  </si>
  <si>
    <t xml:space="preserve">The data in this sheet is populated from the Unit cost database. The project was funded by the Department for Communities and Local Government's (DCLG) Troubled Families Unit, and delivered by Greater Manchester and Birmingham City Council.  Work to develop and update the database is being undertaken by New Economy (Greater Manchester), with further support from DCLG and other government departments. All costs are set to 2015/16 prices. More information about this can be found using the link below. </t>
  </si>
  <si>
    <t>Level 1</t>
  </si>
  <si>
    <t>Level 2</t>
  </si>
  <si>
    <t>NHS</t>
  </si>
  <si>
    <t>Overall average cost per incident of an attendance</t>
  </si>
  <si>
    <t>This cost is sourced from NHS Reference Costs 2011-12 (an updated cost is not available from the 2013 Reference Costs publication), and is a weighted average cost for A&amp;E attendance (using values from HRG codes VB01Z-VB11Z), covering all attendances including scenarios both where investigation and treatment are received, and where they are not received (see related headline measures below for unit costs for each of these scenarios).  The unit cost varies by type of A&amp;E setting as follows: A&amp;E attendance at an NHS foundation trust or NHS trust hospital: admission £157, non-admission £108; A&amp;E minor injury units: admission £74; non-admission £60; A&amp;E walk-in centres: admission and non-admission, both £42; non-24 hour A&amp;E/Casualty departments, admission £100, non-admission £53).  Subsidiary costs (see below) have been calculated across all settings for A&amp;E attendance that (a) leads to hospital admission, and (b) does not lead to admission (see below) [all costs in this cell are quoted at 2011-12 prices].</t>
  </si>
  <si>
    <t>Reference Cost Collection: National Schedule of Reference Costs - Year 2013-14 - weighted average of all day cases HRG data ('DC' worksheet)</t>
  </si>
  <si>
    <t>This cost has been calculated from the NHS Reference Costs 2013-14, and represents the average cost per 'finished consultant episode' (FCE) for hospital day cases - an FCE (or hospital episode) is a period of admitted patient care under a single consultant, within a single healthcare provider.  It has been derived from the average day case costs given in the source 'DC' worksheet.</t>
  </si>
  <si>
    <t>Reference Cost Collection: National Schedule of Reference Costs - Year 2013-14.  Weighted average of all costs in 'Total Outpatient Attendances' worksheet</t>
  </si>
  <si>
    <t>This cost has been calculated from the NHS Reference Costs 2013-14, and represents the weighted average cost per hospital outpatient attendance  It has been derived from the average costs across all service codes detailed in the source 'Total Outpatient Attendances' worksheet.</t>
  </si>
  <si>
    <t>GP</t>
  </si>
  <si>
    <t>Local Authority</t>
  </si>
  <si>
    <t>Social Services</t>
  </si>
  <si>
    <t>Unit Costs of Health &amp; Social Care 2014 (Curtis, 2014), p.46</t>
  </si>
  <si>
    <t>This is the average cost per resident week in a local authority-run care home for people with mental health problems.  Note that this cost is for patients who are fully paid for by the local authority, whereas some patients may be fully or partly self-funding (in which case the fiscal cost should be reduced and the individual's contribution accounted for as an economic cost), and others part-funded under joint local authority-NHS arrangements.  The cost is derived from care and capital costs; the median cost of care alone, excluding capital, is £941 per resident week.  In addition, the source quotes a weekly cost including personal living expenses (the DWP personal allowance for people in residential care or a nursing home) of £1,062 per resident week (all prices quoted in this cell are 2013-14).   A London multiplier is also given (see p.46).</t>
  </si>
  <si>
    <t>Unit Costs of Health &amp; Social Care 2014 (Curtis, 2014), p.187</t>
  </si>
  <si>
    <t>This is the average cost per hour for a community-based nurse (including district nursing sisters and district nurses); including qualification costs, it becomes £50 per hour (all costs quoted in this cell are given at 2013-14 prices).  Related data are given for the cost per hour of patient-related work, at £57, or £66 including qualification costs.  The source also quotes an average cost per face-to-face contact with district nursing services, at £39.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p.187 for details).  The Unit Costs of Health &amp; Social Care 2013 publication gives an additional cost per hour of home visiting (including travel time), at £60, or £70 including qualification costs.</t>
  </si>
  <si>
    <t>Adult social care services are increasingly establishing reablement services as part of their range of home care provision, sometimes alone, sometimes jointly with NHS partners.  Typically, home care reablement is a short-term intervention, generally provided to the user free of charge (hence a fiscal rather than economic cost), and aims to maximise independent living skills.  This is the average cost per service user, and is based on data on salary and on-costs (e.g. national insurance, pensions), overheads (administration, management, office, training, general management and support services such as HR and finance), capital costs (building, land, equipment), and travel.  The source also provides a cost per worker hour of £22, and a cost per hour of contact of £42 (2012-13 prices).  The quoted costs are for out-of-London provision; the source does not specific a London multiplier.</t>
  </si>
  <si>
    <t>Unit Costs of Health &amp; Social Care 2014 (Curtis, 2014), p.86</t>
  </si>
  <si>
    <t>This is the average cost per resident per week of local authority care home provision for children.  The figure quoted here is the total care package cost per resident week; it is derived from: capital costs (buildings, land) at £163 per resident week; total expenditure excluding capital (e.g. including workforce costs) at £2,831 per resident week (all at 13-14 prices).  Note that the cost of external services is not included in this version of the source - the Unit Costs of Health &amp; Social Care 2011 publication gives a cost for external services (including health services, social services, youth justice sector, education sector) of £198 per resident week (2010-11 prices; see p.74 of the 2011 source document for a breakdown across these service areas).  London multiplier data are provided - for details of these and how the multipliers should be applied across the constituent elements, see the 2014 source document, p.86.</t>
  </si>
  <si>
    <t>Personal Social Services: Expenditure and Unit Costs, England - 2013-14, Final Release: Unit Costs by CASSR</t>
  </si>
  <si>
    <t>This is an average weekly cost for residential care for elderly people, derived from data on social services expenditure alongside data on social services activity.  Residential care costs can vary widely depending on the level of care required (which is dependent upon the needs of the individual), but practitioners consulted as part of the unit cost database development process considered this to be a reasonable figure for an average level of care.  As detailed below, the overall cost quoted in the Unit Cost of Health and Social Care publication is considerably more expensive, and is indicative of a higher level of care - it has been retained in the database both to highlight the variance in values, and because it gives constituent costs that show how the overall cost has been derived (it includes wider costs relating to buildings and land, which aren't included in the local authority revenue cost detailed here).  
More affluent individuals will pay for some/all of their residential care costs - this element is an economic cost to the individual, with the fiscal cost representing the care costs paid for by the local authority.  A range of proportions that split out the fiscal and economic elements are quoted in the literature; we have followed the approach used in the Department of Health's Dementia Care Commissioning Toolkit, which suggests allocating two-thirds of residential care costs as a fiscal cost falling to local authorities, and the remaining third as an economic cost falling to individual self-funders.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t>
  </si>
  <si>
    <t>Personal Social Services: Expenditure and Unit Costs, England - 2013-14, Final Release: Unit Costs by CASS;  and What is NHS-funded nursing care? (NHS website, 2013)</t>
  </si>
  <si>
    <t>Day care or day services for older people</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</si>
  <si>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More affluent individuals will pay for some/all of their day care / day services costs - this element represents an economic cost to the individual, with the fiscal value representing the costs falling to the local authority.  As with residential / nursing care, we have allocated two-thirds of home care costs as a fiscal cost falling to local authorities, and the remaining third as an economic cost falling to individual self-funders (see SS7.0 for more detail on how this split is derived).</t>
  </si>
  <si>
    <t>Supporting adults with a learning disability in residential care</t>
  </si>
  <si>
    <t>Average gross weekly expenditure</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</si>
  <si>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t>
  </si>
  <si>
    <t>Local authority</t>
  </si>
  <si>
    <t>Average cost per year across different types of care setting</t>
  </si>
  <si>
    <t>DfE Section 251 data on LAC cost and 903 return data on number of LAC</t>
  </si>
  <si>
    <t>This headline cost for looked after children (LAC) should only be used in the absence of more specific data on the type of placement provided to individual children.  If such data are available, we advise using the more specific costs provided for foster care and residential care homes (see entries SS2.0, SS3.0, or variants provided in the underlying cost lines SS2.0.1 - SS2.9 and SS3.1).
The cost is derived from Department for Education (DfE) Section 251 outturn data on net current expenditure on LAC in England in 2013/14, and DfE 903 return data on the number of LAC in England in March 2014; the Section 251 data were divided by the 903 return number to calculate a national average unit cost per LAC.  The Section 251 data encompasses the following areas of LAC expenditure: residential care; fostering services; adoption services; special guardianship support; other children looked after services; short breaks (respite) for looked after disabled children; children placed with family and friends; education of LAC; leaving care support services; and asylum seeker services - children.  The method was chosen over other types of calculation and sources of potential headline data, as it considers expenditure across a range of placement types, and provides an average across all English local authorities.  In practice, as demonstrated by some of the subsidiary costs below (many of which are based on particular scenarios that outline LAC with varying degrees of need), expenditure on LAC varies widely depending on the needs of the child and the local context (for example, areas with high numbers of LAC but fewer available foster care places may have a higher proportion of LAC provision in residential homes, which are considerably more expensive than fostering provision).  This variance is demonstrated when using the same methodology to derive data for individual localities/areas - for example, under this methodology the Greater Manchester net average cost per LAC is £43,053 (2013/14 prices).
Note that we have revised the methodology used in the previous version of the unit cost database, which added in a proportion of the total net cost quoted in the Section 251 return for 'Safeguarding Children and Young People's Services', in order to capture wider social work costs associated with looked after children.  The current entry excludes these social work costs, and is based solely on the placement cost areas detailed above.  Further work is planned to estimate/ attribute the proportion of  'Safeguarding Children and Young People's Services' spend on children taken into care, following which this element will be reintroduced.  For this reason, and due to the potential local variance described above, an amber flag has been allocated.  The amber flag also reflects some variance in local authority approaches to completing the Section 251 return.  To ensure full confidence in the robustness of data, it is recommended that, where possible, local areas calculate their own unit costs using children's services data on total expenditure on LAC divided by the number of LAC this expenditure relates to.
A further change from version 1.3 of the database is the removal of the social value provided for LAC (this was quoted in the Comment cell), which related to the human and emotional harm experienced by children taken into care, and was based upon the social value associated with domestic violence (see the Domestic Violence entry in the 'Crime' worksheet).  We have taken it out due to concerns over appropriateness in transferring to LAC, because in some instances taking a child into care may reduce human and emotional harm (by avoiding abuse and neglect), and to avoid the potential for double-counting should modelled outcomes include both LAC and domestic violence.
Finally, note that although there may be a longer-term economic impact associated with a child being taken into care (e.g. in terms of future earning potential), in the shorter-term this does not apply.</t>
  </si>
  <si>
    <t>Social worker hours (Adult services)</t>
  </si>
  <si>
    <t>Social worker hours (Children's services)</t>
  </si>
  <si>
    <t>Unit Costs of Health &amp; Social Care 2014 (Curtis, 2014), p.207</t>
  </si>
  <si>
    <t>Unit Costs of Health &amp; Social Care 2014 (Curtis, 2014), p.206</t>
  </si>
  <si>
    <t xml:space="preserve">This is the cost per hour for an adult services social worker's time excluding qualification costs, calculated pro-rata from data on mean salary and working hours, on-costs (national insurance, pensions), overheads (administration, management, office, training, utilities, general management and support services such as finance and HR) and capital costs.  The source also gives the cost per hour of client-related work as £55, excluding qualification costs.  The data are national averages - multipliers are provided, for use in calculating average costs for London and out-of-London.  Related data are given above for cost per hour including qualification costs.  All costs quoted here are at 2013-14 prices. </t>
  </si>
  <si>
    <t>This is the cost per hour for a children's services social worker's time excluding qualification costs, calculated pro-rata from data on mean salary and working hours, on-costs (national insurance, pensions), overheads (administration, management, office, training, utilities, general management and support services such as finance and HR) and capital costs.  The source also gives the cost per hour of client-related work as £55, excluding qualification costs.  The data are national averages - multipliers are provided, for use in calculating average costs for London and out-of-London.  Related data are given above for cost per hour including qualification costs.  All costs quoted here are at 2013-4 prices.</t>
  </si>
  <si>
    <t>Youth offender, average cost of a first time entrant (under 18) to the Criminal Justice System in the first year following the offence</t>
  </si>
  <si>
    <t>Criminal Justice System</t>
  </si>
  <si>
    <t>NAO Analysis, based on CIPFA, Home Office, Ministry of Justice and Youth Justice Board Data. Cited in NAO 2011 - The cost of a cohort of offenders to the criminal justice system p34 fig14</t>
  </si>
  <si>
    <t>This figure refers to the 83,366 first-time entrants in 2000 and the costs in the first year following the offence.  Many of this cohort went on to commit further offences in the years 2001 to 2008.  On average, the cost to the criminal justice system of the cohort during this period was approximately £8,000 per year (2008/09 prices).  See page 25 of the NAO report for further details.</t>
  </si>
  <si>
    <t>Cost per year</t>
  </si>
  <si>
    <t>Average cost across all prisons, including central costs (costs per prisoner per annum)</t>
  </si>
  <si>
    <t>Prison</t>
  </si>
  <si>
    <t>NOMS - Cost per place and costs per prisoner 2013-14 (MOJ, 2014)</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</si>
  <si>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across prison types divided by the (mean) average of the 12-month end prison populations for the year.
This average is drawn from the constituent costs detailed below (CR3.0.1 - CR3.0.8), plus the Young Offenders Institute costs at CR4.2 and CR4.3.  The source also gives data on the average cost for prisons operated by the public sector and those operated by a private contractor.</t>
  </si>
  <si>
    <t>Police</t>
  </si>
  <si>
    <t>Source gives a (non-updated) cost range from £100 - £1,000 for ASB incidents of this kind (ranging from a call-out together with some remedial action, to significant mediation/remediation; falling short of issuing an ASBO, as not used very often).  An approximate average cost of £500 has been selected, and updated to account for inflation.  Note age of data.  Home Office suggest a Red RAG assessment due to the age of data and robustness of methodology.  However, there is no more recent national research in this area.
Note that this cost includes the cost of crimes and criminal justice activity in response; as a result, to avoid double-counting no additional costs of these types should be tacked on for the same incident of anti-social behaviour.</t>
  </si>
  <si>
    <t xml:space="preserve">Note age of data.   The data are expressed in 2005 figures in the 2007 report.  It is important to caveat the quoted, average cost - potentially values can vary significantly depending on the case.  The source assumes truancy of individual during the 11 year period that a child spends at school.  Note comments on the constituent cost entries below, which explain how the cost per effective year has been calculated.
The GM CBA model uses a sub-set of the £1,509 fiscal value for modelling purposes, based on the assumption that local authority initiatives around truancy tend to be proactive, focused on attendance, rather than reactive as a result of children being absent from school (local authority expenditure on proactive initiatives would therefore be captured in the costs section of the CBA methodology, rather than the benefits).  A fiscal cost of £803 is used, excluding the cost of alternative educational provision that falls to the local authority, and comprising the costs falling to criminal justice (£424) and health (£52) agencies, and to local authority social services (£328) (see the constituent cost rows below this headline entry; all values quoted in this cell are at 2005/06 prices).
The economic cost to the individual relates to lost earnings due to truancy, which is quoted 'per effective year' (this is drawn from the lifetime figure quoted in Misspent Youth, and based on a 40-year working life.  However, note that the benefits will be delayed until the child is of working age, so may not be relevant to shorter-term modelling).  </t>
  </si>
  <si>
    <t>Multiple</t>
  </si>
  <si>
    <t>Schools</t>
  </si>
  <si>
    <t>Department for Education</t>
  </si>
  <si>
    <t>Department for Work and Pensions response to parliamentary questions (HC Deb 6 February 2013, vol 558, col 352W)</t>
  </si>
  <si>
    <t>Jobseekers Allowance (JSA) is the main benefit for people who are out of work and seeking employment; it is based on either National Insurance (NI) contributions or low income.  This is the fiscal benefit from a JSA claimant entering work.  
The given value is an illustrative estimate by the Department of Work and Pensions (DWP) of the costs and benefits that would occur if some hypothetical 'typical' JSA claimant (who would otherwise have remained on benefits) were to move into employment for one additional year.  The in-work wages and working hours of 'typical' claimants are assumed to be consistent with those reported by relevant former benefit claimants (see https://www.gov.uk/government/uploads/system/uploads/attachment_data/file/214578/rrep791.pdf).  Changes in income tax and NI payments are estimated by applying a simplified model of the tax and NI systems to the relevant in-work wage estimates.  Changes in tax credits, indirect tax and benefit payments are estimated using the DWP's Policy Simulation Model.
As shown in the constituent cost lines below, the cost comprises savings in benefits payments accruing to the DWP's Annually Managed Expenditure, and savings to the NHS related to a reduction in health care costs associated with being out of work.  As stated above, monetisation is based on entry into employment for a 12 month period.  Not all individuals entering employment will stay in a job indefinitely, and therefore an assessment of the length of employment should be included when calculating the impact of an intervention.  
The economic impact relates to increased earnings as a result of entering employment.  Note that when considering the overall public value relating to a JSA claimant entering work, the fiscal saving from benefits payments should be excluded, as this is effectively a transfer payment (non-payment of a social security benefit just moves money from one place to another).  Total public value is therefore £14,610 (2012/13 prices); this comprises the £566 fiscal benefit to health agencies plus the £14,044 economic benefit to the individual.</t>
  </si>
  <si>
    <t>DWP</t>
  </si>
  <si>
    <t>HM Revenue and Customs</t>
  </si>
  <si>
    <t>This cost has been calculated from data in the source report on the total cost of 18-24 year old NEETs (young people not in education, employment and training) to the national exchequer divided by the number of NEETs nationally.  The fiscal value comprises benefit payments (worklessness and housing benefits) falling to the Department of Work and Pensions, and foregone tax and national insurance receipts falling to HM Revenue and Customs (also relevant here is a negative value associated with payment of working tax credits resulting from NEETs moving into low salaried work, and payment of child tax credits).  In contrast to the subsidiary entry below, which gives the future fiscal cost to the Exchequer associated with NEET status as a young person, this is the fiscal cost whilst the individual young person is currently NEET.
The economic value represents the loss of earnings to the individual young person whilst NEET.  As with the fiscal value, note that it is a current cost, in contrast to the subsidiary entry below which gives the future annual economic cost to the individual.  A social value has not been quantified.
An amber flag has been allocated in recognition of the global, top-down nature of the calculation, and the lack of consideration of wider fiscal elements such as costs associated with the health and/or crime impacts of being NEET.</t>
  </si>
  <si>
    <t>Housing Benefit caseload statistics: data to November 2014, Table 5 (DWP, 2014)</t>
  </si>
  <si>
    <t>This is an average weekly cost of Housing Benefit across all types of tenure.  The data are released by DWP on a monthly basis (quoted figures are for November 2014).  The source also provides average weekly awards by age group, gender and family type (see Table 9B).  The most significant variable is family type: the average weekly award for a single person with no dependent children in November 2014 (all ages, male and female) was £87; for a single person with child dependants it was £104; for a couple with no dependent children it was £82; and for a couple with dependent children it was £108.</t>
  </si>
  <si>
    <t>Fire Service</t>
  </si>
  <si>
    <t xml:space="preserve">This is the response cost per fire incurred by the fire service - it is a fiscal cost, although not one that is easily cashable (avoiding a certain number of responses does not necessarily mean a fire worker, appliance or station can be decommissioned).  The cost is an average for England; the source also gives averages for the nine English regions. </t>
  </si>
  <si>
    <t>The costs are averages based on national published data, and if you wish to use local values you can change these in the 'CostDataLookUp' sheet and add into the 'local values' column. On this sheet you then need to select to use local data in column Q.</t>
  </si>
  <si>
    <t>Basis</t>
  </si>
  <si>
    <t>Unit</t>
  </si>
  <si>
    <t>Number of reablement packages avoided/saved in year</t>
  </si>
  <si>
    <t>Number of GP attendances avoided/saved per year</t>
  </si>
  <si>
    <t>Number of A&amp;E attendances avoided/saved per year</t>
  </si>
  <si>
    <t>Aaverage cost per outpatient admission</t>
  </si>
  <si>
    <t>Number of hospital day cases avoided per year</t>
  </si>
  <si>
    <t>Number of outpatient appointments avoided per year</t>
  </si>
  <si>
    <t>Incidents of children/adolescents in need of support for mental health disorders avoided per year</t>
  </si>
  <si>
    <t>Weeks in local authority care home</t>
  </si>
  <si>
    <t>Total number of weeks avoided across all clients per year</t>
  </si>
  <si>
    <t>Total number of weeks avoided across all children per year</t>
  </si>
  <si>
    <t>Total number of contacts with community mental health provision avoided per year</t>
  </si>
  <si>
    <t>Total number of hours of community nursing support across all patients avoided per year</t>
  </si>
  <si>
    <t>Number of service users avoided per year</t>
  </si>
  <si>
    <t>Number of children taken into care avoided per year</t>
  </si>
  <si>
    <t>Total number of hours of social worker support avoided across all ADULT clients per year</t>
  </si>
  <si>
    <t>Total number of hours of social worker support avoided across all children per year</t>
  </si>
  <si>
    <t>Number of stays in custody for a year avoided</t>
  </si>
  <si>
    <t>Number of first-time entrants to custody per year avoided</t>
  </si>
  <si>
    <t>Number of anti-social behaviour events which would have required further action avoided</t>
  </si>
  <si>
    <t>Number of students truant for at least 5 weeks avoided per year</t>
  </si>
  <si>
    <t>Additional number of children achieving a 'good' level of development at the Early Years Foundation Stage per year</t>
  </si>
  <si>
    <t>Number of people seeking job-seekers allowance for a year avoided</t>
  </si>
  <si>
    <t>Number of 18-24 year olds not in education, employment of training over a year. Avoid including anyone included in category above.</t>
  </si>
  <si>
    <t>Total number of weeks of housing benefit avoided</t>
  </si>
  <si>
    <t>Number of fires avoided per year</t>
  </si>
  <si>
    <t>Total number of weeks of housing a homeless household in hostel accommodation avoided per year</t>
  </si>
  <si>
    <t>Number of households where the need for advise re housing support has been avoided per year</t>
  </si>
  <si>
    <t>You should ensure you enter data in the green and orange tabs of this spreadsheet. These allow you to enter information on the savings you have made, or that you expect to see and the costs of delivering the community action project. You may also wish to enter local cost data on the blue tab instead of using national cost data. You can then view the outputs in the purple tabs. Data should only be entered in the yellow cells on any tab.</t>
  </si>
  <si>
    <r>
      <rPr>
        <sz val="10"/>
        <color rgb="FF8E3089"/>
        <rFont val="Gill Sans"/>
      </rPr>
      <t>Step 3: Enter details of savings achieved / expected</t>
    </r>
    <r>
      <rPr>
        <b/>
        <sz val="10"/>
        <color indexed="8"/>
        <rFont val="Gill Sans"/>
      </rPr>
      <t xml:space="preserve">
</t>
    </r>
    <r>
      <rPr>
        <sz val="10"/>
        <color indexed="8"/>
        <rFont val="Gill Sans"/>
      </rPr>
      <t>There are three sheets for savings.
- The first 'Event_Intervention based saving' allows you to enter savings based on events that are avoided as a result of the community action. This could include placement in residential care, GP attendances, people moved into employment, reduction in anti-social behaviour. In this sheet, enter the actual or estimated number of events avoided per year (across the population relevant to the intervention) for each relevant event. The total cost will be automatically calculated based on the national average cost for that event at the bottom of the sheet.
- If you have your own local cost data you may choose to use this local data instead of national cost data. This can be edited in the sheet called ‘CostData_LookUp’. You can also use this sheet to create extra cost categories. Once you have entered this information, you can use the column ‘Cost type to use’ in the 'Event_Intervention based saving' sheet to select local instead of national data. Take care not to select local without entering local cost data.
- The second 'Other savings' allows you to enter savings that are not the result of specific events avoided. This could be related to staff salaries, buildings maintenance costs, management costs, or other council costs no longer incurred. There is also space at the bottom if you would like to add other costs that are not in the list.</t>
    </r>
  </si>
  <si>
    <t>The definition of community action is broad, and may include work to: involve more people in neighbourhood activities; supporting communities to take a more active role in health and well-being; or facilitating the development of new community groups and partnerships that can make better use of local assets or take ownership of public services. Research shows that council's are increasingly engaging in a large range and scale of different community action activities. Whilst historically it has often been sufficient to take a leap of faith, or to base decisions on intellectual arguments and judgements, there is likely to increasingly be an need to demonstrate value through financial pay-back.</t>
  </si>
  <si>
    <t>You can use this tool to understand more about the financial savings associated with the community action you are involved in, or as a means of comparing your costs and the benefits achieved through the intervention. You can also use it to predict likely savings over a given timeframe - not just looking at those you have seen or experienced already. You can use the tool to enter real data where it is known, and estimated data where you have not yet collected, or not be able to gather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</si>
</sst>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quot;£&quot;#,##0"/>
  </numFmts>
  <fonts count="40">
    <font>
      <sz val="10"/>
      <color theme="1"/>
      <name val="Gill Sans"/>
    </font>
    <font>
      <sz val="11"/>
      <color indexed="8"/>
      <name val="Calibri"/>
      <family val="2"/>
    </font>
    <font>
      <sz val="11"/>
      <color theme="1"/>
      <name val="Calibri"/>
      <family val="2"/>
      <scheme val="minor"/>
    </font>
    <font>
      <b/>
      <sz val="11"/>
      <color theme="1"/>
      <name val="Calibri"/>
      <family val="2"/>
      <scheme val="minor"/>
    </font>
    <font>
      <i/>
      <sz val="11"/>
      <color theme="1"/>
      <name val="Calibri"/>
      <family val="2"/>
      <scheme val="minor"/>
    </font>
    <font>
      <sz val="10"/>
      <name val="Microsoft Sans Serif"/>
      <family val="2"/>
    </font>
    <font>
      <sz val="10"/>
      <name val="Arial"/>
      <family val="2"/>
    </font>
    <font>
      <b/>
      <sz val="11"/>
      <color rgb="FF8E3089"/>
      <name val="Wingdings 2"/>
      <family val="1"/>
      <charset val="2"/>
    </font>
    <font>
      <sz val="10"/>
      <color theme="1"/>
      <name val="Arial"/>
      <family val="2"/>
    </font>
    <font>
      <sz val="10"/>
      <color theme="1"/>
      <name val="Gill Sans"/>
    </font>
    <font>
      <b/>
      <sz val="10"/>
      <color rgb="FF942A89"/>
      <name val="Gill Sans"/>
    </font>
    <font>
      <b/>
      <sz val="10"/>
      <name val="Gill Sans"/>
    </font>
    <font>
      <b/>
      <sz val="10"/>
      <color theme="1"/>
      <name val="Gill Sans"/>
    </font>
    <font>
      <sz val="10"/>
      <color theme="0"/>
      <name val="Gill Sans"/>
    </font>
    <font>
      <sz val="10"/>
      <color theme="0"/>
      <name val="Gil Sans"/>
    </font>
    <font>
      <b/>
      <sz val="10"/>
      <color theme="0"/>
      <name val="Gill Sans"/>
    </font>
    <font>
      <b/>
      <sz val="11"/>
      <color rgb="FF942A89"/>
      <name val="Gill Sans"/>
    </font>
    <font>
      <b/>
      <sz val="12"/>
      <color rgb="FF8E3089"/>
      <name val="Gill Sans"/>
    </font>
    <font>
      <b/>
      <sz val="11"/>
      <color rgb="FF7030A0"/>
      <name val="Calibri"/>
      <family val="2"/>
      <scheme val="minor"/>
    </font>
    <font>
      <b/>
      <sz val="12"/>
      <color rgb="FF942A89"/>
      <name val="Calibri"/>
      <family val="2"/>
      <scheme val="minor"/>
    </font>
    <font>
      <b/>
      <sz val="11"/>
      <name val="Calibri"/>
      <family val="2"/>
      <scheme val="minor"/>
    </font>
    <font>
      <sz val="11"/>
      <color theme="0"/>
      <name val="Calibri"/>
      <family val="2"/>
      <scheme val="minor"/>
    </font>
    <font>
      <sz val="12"/>
      <color indexed="8"/>
      <name val="Arial"/>
      <family val="2"/>
    </font>
    <font>
      <sz val="11"/>
      <color indexed="8"/>
      <name val="Gill Sans"/>
    </font>
    <font>
      <sz val="10"/>
      <color indexed="8"/>
      <name val="Gill Sans"/>
    </font>
    <font>
      <sz val="11"/>
      <color rgb="FFFF0000"/>
      <name val="Calibri"/>
      <family val="2"/>
      <scheme val="minor"/>
    </font>
    <font>
      <b/>
      <sz val="10"/>
      <color indexed="8"/>
      <name val="Gill Sans"/>
    </font>
    <font>
      <sz val="10"/>
      <color rgb="FF8E3089"/>
      <name val="Gill Sans"/>
    </font>
    <font>
      <sz val="10"/>
      <color rgb="FF9C6500"/>
      <name val="Gill Sans"/>
      <family val="2"/>
    </font>
    <font>
      <sz val="10"/>
      <color theme="0"/>
      <name val="Gill Sans"/>
      <family val="2"/>
    </font>
    <font>
      <sz val="10"/>
      <name val="Gill Sans"/>
    </font>
    <font>
      <sz val="11"/>
      <color theme="1"/>
      <name val="Gill Sans"/>
    </font>
    <font>
      <b/>
      <sz val="10"/>
      <color rgb="FF8E3089"/>
      <name val="Gill Sans"/>
    </font>
    <font>
      <sz val="8"/>
      <color theme="1"/>
      <name val="Gill Sans"/>
    </font>
    <font>
      <sz val="8"/>
      <name val="Gill Sans"/>
    </font>
    <font>
      <b/>
      <sz val="11"/>
      <name val="Gill Sans"/>
    </font>
    <font>
      <u/>
      <sz val="10"/>
      <color theme="10"/>
      <name val="Gill Sans"/>
    </font>
    <font>
      <u/>
      <sz val="10"/>
      <color indexed="12"/>
      <name val="Arial"/>
      <family val="2"/>
    </font>
    <font>
      <sz val="10"/>
      <color indexed="8"/>
      <name val="Arial"/>
      <family val="2"/>
    </font>
    <font>
      <sz val="10"/>
      <color rgb="FF000000"/>
      <name val="Gill Sans"/>
    </font>
  </fonts>
  <fills count="16">
    <fill>
      <patternFill patternType="none"/>
    </fill>
    <fill>
      <patternFill patternType="gray125"/>
    </fill>
    <fill>
      <patternFill patternType="solid">
        <fgColor rgb="FFF9B03D"/>
        <bgColor indexed="64"/>
      </patternFill>
    </fill>
    <fill>
      <patternFill patternType="solid">
        <fgColor rgb="FF9E1460"/>
        <bgColor indexed="64"/>
      </patternFill>
    </fill>
    <fill>
      <patternFill patternType="solid">
        <fgColor rgb="FF8E3089"/>
        <bgColor indexed="64"/>
      </patternFill>
    </fill>
    <fill>
      <patternFill patternType="solid">
        <fgColor rgb="FFFFFFB9"/>
        <bgColor indexed="64"/>
      </patternFill>
    </fill>
    <fill>
      <patternFill patternType="solid">
        <fgColor rgb="FFF39323"/>
        <bgColor indexed="64"/>
      </patternFill>
    </fill>
    <fill>
      <patternFill patternType="solid">
        <fgColor rgb="FFDAC7DF"/>
        <bgColor indexed="64"/>
      </patternFill>
    </fill>
    <fill>
      <patternFill patternType="solid">
        <fgColor rgb="FFFBC979"/>
        <bgColor indexed="64"/>
      </patternFill>
    </fill>
    <fill>
      <patternFill patternType="solid">
        <fgColor rgb="FF6ABEA8"/>
        <bgColor indexed="64"/>
      </patternFill>
    </fill>
    <fill>
      <patternFill patternType="solid">
        <fgColor rgb="FF942A89"/>
        <bgColor indexed="64"/>
      </patternFill>
    </fill>
    <fill>
      <patternFill patternType="solid">
        <fgColor rgb="FF6C308E"/>
        <bgColor indexed="64"/>
      </patternFill>
    </fill>
    <fill>
      <patternFill patternType="solid">
        <fgColor rgb="FFFFEB9C"/>
      </patternFill>
    </fill>
    <fill>
      <patternFill patternType="solid">
        <fgColor rgb="FF90BAD5"/>
        <bgColor indexed="64"/>
      </patternFill>
    </fill>
    <fill>
      <patternFill patternType="solid">
        <fgColor rgb="FF6A6DA8"/>
        <bgColor indexed="64"/>
      </patternFill>
    </fill>
    <fill>
      <patternFill patternType="solid">
        <fgColor indexed="9"/>
        <bgColor indexed="64"/>
      </patternFill>
    </fill>
  </fills>
  <borders count="1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0"/>
      </top>
      <bottom style="thin">
        <color theme="0"/>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4">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xf numFmtId="0" fontId="15" fillId="4" borderId="1"/>
    <xf numFmtId="0" fontId="9" fillId="0" borderId="1"/>
    <xf numFmtId="1" fontId="9" fillId="5" borderId="1"/>
    <xf numFmtId="0" fontId="3" fillId="6" borderId="1"/>
    <xf numFmtId="0" fontId="13" fillId="4" borderId="1"/>
    <xf numFmtId="0" fontId="11" fillId="7" borderId="1">
      <alignment wrapText="1"/>
    </xf>
    <xf numFmtId="1" fontId="2" fillId="0" borderId="1"/>
    <xf numFmtId="9" fontId="9" fillId="5" borderId="1"/>
    <xf numFmtId="10" fontId="2" fillId="0" borderId="1"/>
    <xf numFmtId="8" fontId="9" fillId="0" borderId="1"/>
    <xf numFmtId="6" fontId="9" fillId="5" borderId="1"/>
    <xf numFmtId="0" fontId="4" fillId="8" borderId="1"/>
    <xf numFmtId="0" fontId="5" fillId="0" borderId="0"/>
    <xf numFmtId="0" fontId="6" fillId="0" borderId="0"/>
    <xf numFmtId="0" fontId="5" fillId="0" borderId="0"/>
    <xf numFmtId="0" fontId="5" fillId="0" borderId="0"/>
    <xf numFmtId="0" fontId="5" fillId="0" borderId="0"/>
    <xf numFmtId="0" fontId="5" fillId="0" borderId="0"/>
    <xf numFmtId="1" fontId="7" fillId="0" borderId="1"/>
    <xf numFmtId="0" fontId="15" fillId="3" borderId="1"/>
    <xf numFmtId="0" fontId="9" fillId="5" borderId="1"/>
    <xf numFmtId="0" fontId="16" fillId="0" borderId="0"/>
    <xf numFmtId="0" fontId="14" fillId="3" borderId="0"/>
    <xf numFmtId="0" fontId="12" fillId="2" borderId="1"/>
    <xf numFmtId="9" fontId="6" fillId="0" borderId="0" applyFont="0" applyFill="0" applyBorder="0" applyAlignment="0" applyProtection="0"/>
    <xf numFmtId="0" fontId="9" fillId="9" borderId="0"/>
    <xf numFmtId="0" fontId="6" fillId="0" borderId="0"/>
    <xf numFmtId="0" fontId="2" fillId="10" borderId="0"/>
    <xf numFmtId="0" fontId="10" fillId="0" borderId="0"/>
    <xf numFmtId="0" fontId="8" fillId="0" borderId="0"/>
    <xf numFmtId="0" fontId="18" fillId="0" borderId="0"/>
    <xf numFmtId="0" fontId="2" fillId="0" borderId="1"/>
    <xf numFmtId="0" fontId="2" fillId="5" borderId="1"/>
    <xf numFmtId="0" fontId="20" fillId="7" borderId="1">
      <alignment wrapText="1"/>
    </xf>
    <xf numFmtId="0" fontId="21" fillId="11" borderId="1"/>
    <xf numFmtId="0" fontId="21" fillId="11" borderId="2"/>
    <xf numFmtId="0" fontId="19" fillId="0" borderId="0"/>
    <xf numFmtId="43" fontId="2" fillId="0" borderId="0" applyFont="0" applyFill="0" applyBorder="0" applyAlignment="0" applyProtection="0"/>
    <xf numFmtId="0" fontId="28" fillId="12" borderId="0" applyNumberFormat="0" applyBorder="0" applyAlignment="0" applyProtection="0"/>
    <xf numFmtId="0" fontId="36" fillId="0" borderId="0" applyNumberFormat="0" applyFill="0" applyBorder="0" applyAlignment="0" applyProtection="0"/>
  </cellStyleXfs>
  <cellXfs count="136">
    <xf numFmtId="0" fontId="0" fillId="0" borderId="0" xfId="0"/>
    <xf numFmtId="0" fontId="17" fillId="0" borderId="0" xfId="3" applyAlignment="1">
      <alignment wrapText="1"/>
    </xf>
    <xf numFmtId="0" fontId="0" fillId="0" borderId="0" xfId="0" applyFont="1" applyAlignment="1">
      <alignment wrapText="1"/>
    </xf>
    <xf numFmtId="0" fontId="17" fillId="0" borderId="0" xfId="3" applyAlignment="1"/>
    <xf numFmtId="0" fontId="22" fillId="0" borderId="0" xfId="0" applyFont="1" applyAlignment="1">
      <alignment horizontal="justify" vertical="center"/>
    </xf>
    <xf numFmtId="0" fontId="17" fillId="0" borderId="0" xfId="3"/>
    <xf numFmtId="0" fontId="2" fillId="0" borderId="1" xfId="35"/>
    <xf numFmtId="0" fontId="13" fillId="4" borderId="1" xfId="8"/>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xf numFmtId="0" fontId="9" fillId="5" borderId="1" xfId="24"/>
    <xf numFmtId="164" fontId="9" fillId="0" borderId="1" xfId="13" applyNumberFormat="1"/>
    <xf numFmtId="0" fontId="0" fillId="0" borderId="0" xfId="0" applyAlignment="1">
      <alignment wrapText="1"/>
    </xf>
    <xf numFmtId="0" fontId="13" fillId="4" borderId="1" xfId="8" applyAlignment="1">
      <alignment wrapText="1"/>
    </xf>
    <xf numFmtId="0" fontId="12" fillId="0" borderId="1" xfId="5" applyFont="1"/>
    <xf numFmtId="164" fontId="3" fillId="0" borderId="1" xfId="13" applyNumberFormat="1" applyFont="1"/>
    <xf numFmtId="8" fontId="3" fillId="0" borderId="1" xfId="13" applyFont="1"/>
    <xf numFmtId="0" fontId="20" fillId="7" borderId="1" xfId="37">
      <alignment wrapText="1"/>
    </xf>
    <xf numFmtId="0" fontId="24" fillId="0" borderId="0" xfId="0" applyFont="1" applyAlignment="1">
      <alignment horizontal="justify" vertical="center" wrapText="1"/>
    </xf>
    <xf numFmtId="1" fontId="9" fillId="0" borderId="1" xfId="5" applyNumberFormat="1" applyAlignment="1">
      <alignment wrapText="1"/>
    </xf>
    <xf numFmtId="6" fontId="9" fillId="5" borderId="1" xfId="14" applyFont="1"/>
    <xf numFmtId="0" fontId="9" fillId="5" borderId="1" xfId="24" applyFont="1"/>
    <xf numFmtId="0" fontId="31" fillId="0" borderId="0" xfId="0" applyFont="1"/>
    <xf numFmtId="0" fontId="13" fillId="4" borderId="6" xfId="8" applyFont="1" applyBorder="1" applyAlignment="1">
      <alignment wrapText="1"/>
    </xf>
    <xf numFmtId="0" fontId="13" fillId="4" borderId="6" xfId="8" applyFont="1" applyBorder="1"/>
    <xf numFmtId="0" fontId="13" fillId="4" borderId="0" xfId="8" applyFont="1" applyBorder="1"/>
    <xf numFmtId="1" fontId="9" fillId="0" borderId="1" xfId="5" applyNumberFormat="1" applyFont="1" applyAlignment="1">
      <alignment wrapText="1"/>
    </xf>
    <xf numFmtId="0" fontId="9" fillId="0" borderId="1" xfId="5" applyFont="1" applyAlignment="1">
      <alignment wrapText="1"/>
    </xf>
    <xf numFmtId="0" fontId="32" fillId="0" borderId="0" xfId="3" applyFont="1" applyAlignment="1"/>
    <xf numFmtId="0" fontId="9" fillId="0" borderId="0" xfId="0" applyFont="1" applyAlignment="1"/>
    <xf numFmtId="0" fontId="9" fillId="0" borderId="0" xfId="0" applyFont="1" applyAlignment="1">
      <alignment wrapText="1"/>
    </xf>
    <xf numFmtId="0" fontId="9" fillId="0" borderId="0" xfId="0" applyFont="1"/>
    <xf numFmtId="0" fontId="32" fillId="0" borderId="0" xfId="3" applyFont="1" applyAlignment="1">
      <alignment wrapText="1"/>
    </xf>
    <xf numFmtId="1" fontId="9" fillId="0" borderId="1" xfId="10" applyFont="1" applyAlignment="1">
      <alignment wrapText="1"/>
    </xf>
    <xf numFmtId="8" fontId="9" fillId="0" borderId="1" xfId="13" applyFont="1"/>
    <xf numFmtId="8" fontId="30" fillId="0" borderId="1" xfId="13" applyFont="1"/>
    <xf numFmtId="8" fontId="30" fillId="0" borderId="1" xfId="13" applyFont="1" applyAlignment="1">
      <alignment wrapText="1"/>
    </xf>
    <xf numFmtId="8" fontId="9" fillId="0" borderId="1" xfId="13" applyFont="1" applyAlignment="1">
      <alignment wrapText="1"/>
    </xf>
    <xf numFmtId="1" fontId="33" fillId="0" borderId="1" xfId="5" applyNumberFormat="1" applyFont="1" applyAlignment="1">
      <alignment wrapText="1"/>
    </xf>
    <xf numFmtId="0" fontId="33" fillId="0" borderId="1" xfId="5" applyFont="1" applyAlignment="1">
      <alignment wrapText="1"/>
    </xf>
    <xf numFmtId="8" fontId="34" fillId="0" borderId="1" xfId="13" applyFont="1" applyAlignment="1">
      <alignment wrapText="1"/>
    </xf>
    <xf numFmtId="8" fontId="33" fillId="0" borderId="1" xfId="13" applyFont="1" applyAlignment="1">
      <alignment wrapText="1"/>
    </xf>
    <xf numFmtId="1" fontId="33" fillId="0" borderId="1" xfId="10" applyFont="1" applyAlignment="1">
      <alignment wrapText="1"/>
    </xf>
    <xf numFmtId="0" fontId="33" fillId="0" borderId="0" xfId="0" applyFont="1" applyAlignment="1">
      <alignment wrapText="1"/>
    </xf>
    <xf numFmtId="1" fontId="30" fillId="13" borderId="1" xfId="10" applyFont="1" applyFill="1" applyAlignment="1">
      <alignment horizontal="center" vertical="center" wrapText="1"/>
    </xf>
    <xf numFmtId="0" fontId="0" fillId="0" borderId="0" xfId="0" applyFont="1"/>
    <xf numFmtId="0" fontId="0" fillId="0" borderId="0" xfId="0" applyFont="1" applyAlignment="1">
      <alignment horizontal="left" vertical="top" wrapText="1"/>
    </xf>
    <xf numFmtId="0" fontId="9" fillId="0" borderId="0" xfId="0" applyFont="1" applyAlignment="1">
      <alignment horizontal="left" vertical="top" wrapText="1"/>
    </xf>
    <xf numFmtId="0" fontId="17" fillId="0" borderId="0" xfId="3" applyFont="1"/>
    <xf numFmtId="8" fontId="9" fillId="0" borderId="1" xfId="13"/>
    <xf numFmtId="165" fontId="0" fillId="0" borderId="0" xfId="41" applyNumberFormat="1" applyFont="1"/>
    <xf numFmtId="0" fontId="0" fillId="0" borderId="0" xfId="0" applyFont="1" applyAlignment="1">
      <alignment horizontal="left" vertical="top" wrapText="1"/>
    </xf>
    <xf numFmtId="0" fontId="9" fillId="0" borderId="0" xfId="0" applyFont="1" applyAlignment="1">
      <alignment horizontal="left" vertical="top" wrapText="1"/>
    </xf>
    <xf numFmtId="0" fontId="24" fillId="0" borderId="0" xfId="0" applyFont="1" applyFill="1" applyAlignment="1">
      <alignment horizontal="left" vertical="center" wrapText="1"/>
    </xf>
    <xf numFmtId="0" fontId="0" fillId="0" borderId="1" xfId="35" applyFont="1"/>
    <xf numFmtId="0" fontId="0" fillId="0" borderId="0" xfId="0" applyFont="1" applyAlignment="1">
      <alignment horizontal="left" vertical="top" wrapText="1"/>
    </xf>
    <xf numFmtId="0" fontId="9" fillId="0" borderId="0" xfId="0" applyFont="1" applyAlignment="1">
      <alignment horizontal="left" vertical="top" wrapText="1"/>
    </xf>
    <xf numFmtId="0" fontId="3" fillId="0" borderId="1" xfId="35" applyFont="1"/>
    <xf numFmtId="0" fontId="19" fillId="0" borderId="0" xfId="40"/>
    <xf numFmtId="0" fontId="9" fillId="0" borderId="0" xfId="0" applyFont="1" applyAlignment="1">
      <alignment horizontal="left" vertical="top"/>
    </xf>
    <xf numFmtId="0" fontId="10" fillId="0" borderId="0" xfId="32"/>
    <xf numFmtId="0" fontId="17" fillId="0" borderId="0" xfId="3" applyFont="1" applyAlignment="1"/>
    <xf numFmtId="0" fontId="13" fillId="4" borderId="1" xfId="8" applyFont="1"/>
    <xf numFmtId="0" fontId="9" fillId="0" borderId="1" xfId="5" applyFont="1"/>
    <xf numFmtId="0" fontId="9" fillId="0" borderId="0" xfId="0" applyFont="1" applyAlignment="1">
      <alignment horizontal="left" wrapText="1"/>
    </xf>
    <xf numFmtId="8" fontId="12" fillId="0" borderId="1" xfId="13" applyFont="1"/>
    <xf numFmtId="6" fontId="9" fillId="0" borderId="1" xfId="13" applyNumberFormat="1"/>
    <xf numFmtId="6" fontId="12" fillId="0" borderId="1" xfId="13" applyNumberFormat="1" applyFont="1"/>
    <xf numFmtId="0" fontId="36" fillId="0" borderId="0" xfId="43" applyAlignment="1">
      <alignment horizontal="left" vertical="top" wrapText="1"/>
    </xf>
    <xf numFmtId="0" fontId="36" fillId="0" borderId="0" xfId="43" applyAlignment="1">
      <alignment horizontal="left" vertical="top"/>
    </xf>
    <xf numFmtId="0" fontId="36" fillId="0" borderId="0" xfId="43" applyFill="1" applyAlignment="1">
      <alignment horizontal="left" vertical="center"/>
    </xf>
    <xf numFmtId="0" fontId="37" fillId="0" borderId="10" xfId="43" applyFont="1" applyFill="1" applyBorder="1" applyAlignment="1" applyProtection="1">
      <alignment horizontal="left" vertical="top" wrapText="1"/>
    </xf>
    <xf numFmtId="0" fontId="37" fillId="15" borderId="10" xfId="43" applyFont="1" applyFill="1" applyBorder="1" applyAlignment="1" applyProtection="1">
      <alignment horizontal="left" vertical="top" wrapText="1"/>
    </xf>
    <xf numFmtId="0" fontId="13" fillId="4" borderId="0" xfId="8" applyFont="1" applyBorder="1" applyAlignment="1">
      <alignment wrapText="1"/>
    </xf>
    <xf numFmtId="1" fontId="0" fillId="0" borderId="1" xfId="10" applyFont="1" applyAlignment="1">
      <alignment wrapText="1"/>
    </xf>
    <xf numFmtId="0" fontId="36" fillId="0" borderId="10" xfId="43" applyFill="1" applyBorder="1" applyAlignment="1" applyProtection="1">
      <alignment horizontal="left" vertical="top" wrapText="1"/>
    </xf>
    <xf numFmtId="0" fontId="36" fillId="15" borderId="10" xfId="43" applyFill="1" applyBorder="1" applyAlignment="1" applyProtection="1">
      <alignment horizontal="left" vertical="top" wrapText="1"/>
    </xf>
    <xf numFmtId="8" fontId="0" fillId="0" borderId="1" xfId="13" applyFont="1" applyAlignment="1">
      <alignment wrapText="1"/>
    </xf>
    <xf numFmtId="0" fontId="37" fillId="0" borderId="11" xfId="43" applyFont="1" applyBorder="1" applyAlignment="1" applyProtection="1">
      <alignment horizontal="left" vertical="top" wrapText="1"/>
    </xf>
    <xf numFmtId="0" fontId="36" fillId="0" borderId="10" xfId="43" applyBorder="1" applyAlignment="1" applyProtection="1">
      <alignment horizontal="left" vertical="top" wrapText="1"/>
    </xf>
    <xf numFmtId="6" fontId="9" fillId="5" borderId="1" xfId="14" applyFont="1" applyProtection="1">
      <protection locked="0"/>
    </xf>
    <xf numFmtId="0" fontId="9" fillId="5" borderId="1" xfId="24" applyFont="1" applyProtection="1">
      <protection locked="0"/>
    </xf>
    <xf numFmtId="6" fontId="30" fillId="5" borderId="1" xfId="14" applyFont="1" applyProtection="1">
      <protection locked="0"/>
    </xf>
    <xf numFmtId="0" fontId="30" fillId="5" borderId="1" xfId="24" applyFont="1" applyProtection="1">
      <protection locked="0"/>
    </xf>
    <xf numFmtId="1" fontId="9" fillId="5" borderId="1" xfId="6" applyProtection="1">
      <protection locked="0"/>
    </xf>
    <xf numFmtId="6" fontId="9" fillId="5" borderId="1" xfId="14" applyProtection="1">
      <protection locked="0"/>
    </xf>
    <xf numFmtId="0" fontId="9" fillId="0" borderId="0" xfId="0" applyFont="1" applyProtection="1">
      <protection locked="0"/>
    </xf>
    <xf numFmtId="0" fontId="2" fillId="5" borderId="1" xfId="36"/>
    <xf numFmtId="0" fontId="9" fillId="0" borderId="3" xfId="35" applyFont="1" applyBorder="1"/>
    <xf numFmtId="0" fontId="2" fillId="5" borderId="9" xfId="36" applyBorder="1"/>
    <xf numFmtId="0" fontId="38"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8" fillId="15" borderId="1" xfId="0" applyFont="1" applyFill="1" applyBorder="1" applyAlignment="1">
      <alignment horizontal="left" vertical="top" wrapText="1"/>
    </xf>
    <xf numFmtId="0" fontId="9" fillId="5" borderId="1" xfId="24" applyProtection="1">
      <protection locked="0"/>
    </xf>
    <xf numFmtId="0" fontId="0" fillId="0" borderId="0" xfId="0" applyFont="1" applyAlignment="1">
      <alignment horizontal="left" vertical="top" wrapText="1"/>
    </xf>
    <xf numFmtId="0" fontId="9" fillId="0" borderId="0" xfId="0" applyFont="1" applyAlignment="1">
      <alignment horizontal="left" vertical="top" wrapText="1"/>
    </xf>
    <xf numFmtId="0" fontId="24" fillId="0" borderId="0" xfId="0" applyFont="1" applyFill="1" applyAlignment="1">
      <alignment horizontal="left" vertical="center" wrapText="1"/>
    </xf>
    <xf numFmtId="1" fontId="0" fillId="5" borderId="1" xfId="6" applyFont="1" applyProtection="1">
      <protection locked="0"/>
    </xf>
    <xf numFmtId="1" fontId="0" fillId="0" borderId="1" xfId="5" applyNumberFormat="1" applyFont="1" applyAlignment="1">
      <alignment wrapText="1"/>
    </xf>
    <xf numFmtId="0" fontId="39" fillId="0" borderId="0" xfId="0" applyFont="1" applyAlignment="1">
      <alignment wrapText="1"/>
    </xf>
    <xf numFmtId="0" fontId="0" fillId="0" borderId="0" xfId="0" applyFont="1" applyAlignment="1">
      <alignment horizontal="left" vertical="top" wrapText="1"/>
    </xf>
    <xf numFmtId="0" fontId="3" fillId="0" borderId="3" xfId="35" applyFont="1" applyBorder="1" applyAlignment="1">
      <alignment horizontal="center"/>
    </xf>
    <xf numFmtId="0" fontId="3" fillId="0" borderId="5" xfId="35" applyFont="1" applyBorder="1" applyAlignment="1">
      <alignment horizontal="center"/>
    </xf>
    <xf numFmtId="1" fontId="12" fillId="0" borderId="3" xfId="5" applyNumberFormat="1" applyFont="1" applyBorder="1" applyAlignment="1">
      <alignment horizontal="center" wrapText="1"/>
    </xf>
    <xf numFmtId="1" fontId="12" fillId="0" borderId="4" xfId="5" applyNumberFormat="1" applyFont="1" applyBorder="1" applyAlignment="1">
      <alignment horizontal="center" wrapText="1"/>
    </xf>
    <xf numFmtId="1" fontId="12" fillId="0" borderId="5" xfId="5" applyNumberFormat="1" applyFont="1" applyBorder="1" applyAlignment="1">
      <alignment horizontal="center" wrapText="1"/>
    </xf>
    <xf numFmtId="1" fontId="29" fillId="14" borderId="7" xfId="42" applyNumberFormat="1" applyFont="1" applyFill="1" applyBorder="1" applyAlignment="1">
      <alignment horizontal="center" vertical="center" wrapText="1"/>
    </xf>
    <xf numFmtId="0" fontId="29" fillId="14" borderId="8" xfId="42" applyFont="1" applyFill="1" applyBorder="1" applyAlignment="1">
      <alignment horizontal="center" vertical="center" wrapText="1"/>
    </xf>
    <xf numFmtId="1" fontId="30" fillId="7" borderId="7" xfId="9" applyNumberFormat="1" applyFont="1" applyBorder="1" applyAlignment="1">
      <alignment horizontal="center" vertical="center" wrapText="1"/>
    </xf>
    <xf numFmtId="0" fontId="30" fillId="7" borderId="9" xfId="9" applyFont="1" applyBorder="1" applyAlignment="1">
      <alignment horizontal="center" vertical="center" wrapText="1"/>
    </xf>
    <xf numFmtId="1" fontId="13" fillId="3" borderId="1" xfId="23" applyNumberFormat="1" applyFont="1" applyAlignment="1">
      <alignment horizontal="center" vertical="center"/>
    </xf>
    <xf numFmtId="0" fontId="13" fillId="3" borderId="1" xfId="23" applyFont="1" applyAlignment="1">
      <alignment horizontal="center" vertical="center"/>
    </xf>
    <xf numFmtId="1" fontId="9" fillId="0" borderId="1" xfId="5" applyNumberFormat="1" applyAlignment="1">
      <alignment horizontal="center" vertical="center"/>
    </xf>
    <xf numFmtId="0" fontId="9" fillId="0" borderId="1" xfId="5" applyAlignment="1">
      <alignment horizontal="center" vertical="center"/>
    </xf>
    <xf numFmtId="0" fontId="9" fillId="0" borderId="0" xfId="0" applyFont="1" applyAlignment="1">
      <alignment horizontal="left" vertical="top" wrapText="1"/>
    </xf>
    <xf numFmtId="1" fontId="9" fillId="6" borderId="7" xfId="10" applyFont="1" applyFill="1" applyBorder="1" applyAlignment="1">
      <alignment horizontal="center" vertical="center" wrapText="1"/>
    </xf>
    <xf numFmtId="1" fontId="9" fillId="6" borderId="8" xfId="10" applyFont="1" applyFill="1" applyBorder="1" applyAlignment="1">
      <alignment horizontal="center" vertical="center" wrapText="1"/>
    </xf>
    <xf numFmtId="1" fontId="9" fillId="6" borderId="9" xfId="10" applyFont="1" applyFill="1" applyBorder="1" applyAlignment="1">
      <alignment horizontal="center" vertical="center" wrapText="1"/>
    </xf>
    <xf numFmtId="0" fontId="29" fillId="14" borderId="7" xfId="42" applyFont="1" applyFill="1" applyBorder="1" applyAlignment="1">
      <alignment horizontal="center" vertical="center" wrapText="1"/>
    </xf>
    <xf numFmtId="0" fontId="30" fillId="7" borderId="7" xfId="9" applyFont="1" applyBorder="1" applyAlignment="1">
      <alignment horizontal="center" vertical="center" wrapText="1"/>
    </xf>
    <xf numFmtId="0" fontId="20" fillId="7" borderId="3" xfId="37" applyBorder="1" applyAlignment="1">
      <alignment horizontal="center" wrapText="1"/>
    </xf>
    <xf numFmtId="0" fontId="20" fillId="7" borderId="4" xfId="37" applyBorder="1" applyAlignment="1">
      <alignment horizontal="center" wrapText="1"/>
    </xf>
    <xf numFmtId="0" fontId="20" fillId="7" borderId="5" xfId="37" applyBorder="1" applyAlignment="1">
      <alignment horizontal="center" wrapText="1"/>
    </xf>
    <xf numFmtId="1" fontId="9" fillId="9" borderId="7" xfId="10" applyFont="1" applyFill="1" applyBorder="1" applyAlignment="1">
      <alignment horizontal="center" vertical="center"/>
    </xf>
    <xf numFmtId="1" fontId="9" fillId="9" borderId="8" xfId="10" applyFont="1" applyFill="1" applyBorder="1" applyAlignment="1">
      <alignment horizontal="center" vertical="center"/>
    </xf>
    <xf numFmtId="1" fontId="13" fillId="4" borderId="7" xfId="10" applyFont="1" applyFill="1" applyBorder="1" applyAlignment="1">
      <alignment horizontal="center" vertical="center" wrapText="1"/>
    </xf>
    <xf numFmtId="1" fontId="13" fillId="4" borderId="8" xfId="10" applyFont="1" applyFill="1" applyBorder="1" applyAlignment="1">
      <alignment horizontal="center" vertical="center" wrapText="1"/>
    </xf>
    <xf numFmtId="1" fontId="13" fillId="4" borderId="9" xfId="10" applyFont="1" applyFill="1" applyBorder="1" applyAlignment="1">
      <alignment horizontal="center" vertical="center" wrapText="1"/>
    </xf>
    <xf numFmtId="1" fontId="9" fillId="9" borderId="7" xfId="10" applyFont="1" applyFill="1" applyBorder="1" applyAlignment="1">
      <alignment horizontal="center" vertical="center" wrapText="1"/>
    </xf>
    <xf numFmtId="1" fontId="9" fillId="9" borderId="8" xfId="10" applyFont="1" applyFill="1" applyBorder="1" applyAlignment="1">
      <alignment horizontal="center" vertical="center" wrapText="1"/>
    </xf>
    <xf numFmtId="0" fontId="35" fillId="7" borderId="3" xfId="37" applyFont="1" applyBorder="1" applyAlignment="1">
      <alignment horizontal="center" wrapText="1"/>
    </xf>
    <xf numFmtId="0" fontId="35" fillId="7" borderId="4" xfId="37" applyFont="1" applyBorder="1" applyAlignment="1">
      <alignment horizontal="center" wrapText="1"/>
    </xf>
    <xf numFmtId="0" fontId="35" fillId="7" borderId="5" xfId="37" applyFont="1" applyBorder="1" applyAlignment="1">
      <alignment horizontal="center" wrapText="1"/>
    </xf>
    <xf numFmtId="0" fontId="24" fillId="0" borderId="0" xfId="0" applyFont="1" applyFill="1" applyAlignment="1">
      <alignment horizontal="left" vertical="center" wrapText="1"/>
    </xf>
    <xf numFmtId="0" fontId="0" fillId="0" borderId="0" xfId="0" applyFont="1" applyAlignment="1">
      <alignment horizontal="left" wrapText="1"/>
    </xf>
  </cellXfs>
  <cellStyles count="44">
    <cellStyle name="%InputCell" xfId="11"/>
    <cellStyle name="%Table" xfId="12"/>
    <cellStyle name="£InputCell" xfId="14"/>
    <cellStyle name="£Table" xfId="13"/>
    <cellStyle name="CalcTabs" xfId="29"/>
    <cellStyle name="CIH_Heading" xfId="34"/>
    <cellStyle name="Comma" xfId="41" builtinId="3"/>
    <cellStyle name="Comma 2" xfId="1"/>
    <cellStyle name="Currency 2" xfId="2"/>
    <cellStyle name="HeadingWhiteBoarder" xfId="39"/>
    <cellStyle name="Hyperlink" xfId="43" builtinId="8"/>
    <cellStyle name="LightOrange" xfId="15"/>
    <cellStyle name="LightOrange 2" xfId="27"/>
    <cellStyle name="LightPurpleFill" xfId="9"/>
    <cellStyle name="LightPurpleFill 2" xfId="37"/>
    <cellStyle name="Neutral" xfId="42" builtinId="28"/>
    <cellStyle name="NoInputCell" xfId="6"/>
    <cellStyle name="Normal" xfId="0" builtinId="0" customBuiltin="1"/>
    <cellStyle name="Normal 2" xfId="16"/>
    <cellStyle name="Normal 2 2" xfId="17"/>
    <cellStyle name="Normal 3" xfId="18"/>
    <cellStyle name="Normal 3 2" xfId="19"/>
    <cellStyle name="Normal 4" xfId="20"/>
    <cellStyle name="Normal 4 2" xfId="21"/>
    <cellStyle name="Normal 5" xfId="30"/>
    <cellStyle name="Normal 6" xfId="33"/>
    <cellStyle name="NoTable" xfId="10"/>
    <cellStyle name="Orange" xfId="7"/>
    <cellStyle name="OverallHeading" xfId="25"/>
    <cellStyle name="OverallHeading 2" xfId="40"/>
    <cellStyle name="PageHeading" xfId="3"/>
    <cellStyle name="Percent 2" xfId="28"/>
    <cellStyle name="PinkishRed" xfId="26"/>
    <cellStyle name="PurpleHeader" xfId="4"/>
    <cellStyle name="PurpleRowHeading" xfId="8"/>
    <cellStyle name="PurpleRowHeading 2" xfId="38"/>
    <cellStyle name="PurpleTick" xfId="22"/>
    <cellStyle name="ReddishPurpleHeader" xfId="23"/>
    <cellStyle name="Style 1" xfId="31"/>
    <cellStyle name="TextInputCell" xfId="24"/>
    <cellStyle name="TextInputCell 2" xfId="36"/>
    <cellStyle name="TextTable" xfId="5"/>
    <cellStyle name="TextTable 2" xfId="35"/>
    <cellStyle name="Totals" xfId="32"/>
  </cellStyles>
  <dxfs count="0"/>
  <tableStyles count="0" defaultTableStyle="TableStyleMedium2" defaultPivotStyle="PivotStyleLight16"/>
  <colors>
    <mruColors>
      <color rgb="FFF39323"/>
      <color rgb="FF6ABEA8"/>
      <color rgb="FF6A6DA8"/>
      <color rgb="FF90BAD5"/>
      <color rgb="FF8E3089"/>
      <color rgb="FFBFBFBF"/>
      <color rgb="FF942A89"/>
      <color rgb="FFF9B03D"/>
      <color rgb="FFFFFFB9"/>
      <color rgb="FFF25B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Annual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51140483831"/>
          <c:y val="0.16388690540254008"/>
          <c:w val="0.84552240279182189"/>
          <c:h val="0.57246622183335161"/>
        </c:manualLayout>
      </c:layout>
      <c:barChart>
        <c:barDir val="col"/>
        <c:grouping val="stacked"/>
        <c:varyColors val="0"/>
        <c:ser>
          <c:idx val="1"/>
          <c:order val="1"/>
          <c:tx>
            <c:strRef>
              <c:f>Summary!$C$12</c:f>
              <c:strCache>
                <c:ptCount val="1"/>
                <c:pt idx="0">
                  <c:v>Interventions / events avoided</c:v>
                </c:pt>
              </c:strCache>
            </c:strRef>
          </c:tx>
          <c:spPr>
            <a:solidFill>
              <a:srgbClr val="8E3089"/>
            </a:solidFill>
            <a:ln>
              <a:noFill/>
            </a:ln>
            <a:effectLst/>
          </c:spPr>
          <c:invertIfNegative val="0"/>
          <c:cat>
            <c:strRef>
              <c:f>Summary!$D$7:$M$7</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Summary!$D$12:$M$12</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793-4742-AF55-F9428C7B4F0D}"/>
            </c:ext>
          </c:extLst>
        </c:ser>
        <c:dLbls>
          <c:showLegendKey val="0"/>
          <c:showVal val="0"/>
          <c:showCatName val="0"/>
          <c:showSerName val="0"/>
          <c:showPercent val="0"/>
          <c:showBubbleSize val="0"/>
        </c:dLbls>
        <c:gapWidth val="150"/>
        <c:overlap val="100"/>
        <c:axId val="196823144"/>
        <c:axId val="78317944"/>
        <c:extLst xmlns:c16r2="http://schemas.microsoft.com/office/drawing/2015/06/chart"/>
      </c:barChart>
      <c:barChart>
        <c:barDir val="col"/>
        <c:grouping val="stacked"/>
        <c:varyColors val="0"/>
        <c:ser>
          <c:idx val="2"/>
          <c:order val="2"/>
          <c:tx>
            <c:strRef>
              <c:f>Summary!$C$13</c:f>
              <c:strCache>
                <c:ptCount val="1"/>
                <c:pt idx="0">
                  <c:v>Other costs avoided</c:v>
                </c:pt>
              </c:strCache>
            </c:strRef>
          </c:tx>
          <c:spPr>
            <a:solidFill>
              <a:srgbClr val="6ABEA8"/>
            </a:solidFill>
            <a:ln>
              <a:noFill/>
            </a:ln>
            <a:effectLst/>
          </c:spPr>
          <c:invertIfNegative val="0"/>
          <c:cat>
            <c:strRef>
              <c:f>Summary!$D$7:$M$7</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Summary!$D$13:$M$13</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9793-4742-AF55-F9428C7B4F0D}"/>
            </c:ext>
          </c:extLst>
        </c:ser>
        <c:dLbls>
          <c:showLegendKey val="0"/>
          <c:showVal val="0"/>
          <c:showCatName val="0"/>
          <c:showSerName val="0"/>
          <c:showPercent val="0"/>
          <c:showBubbleSize val="0"/>
        </c:dLbls>
        <c:gapWidth val="150"/>
        <c:overlap val="100"/>
        <c:axId val="78318728"/>
        <c:axId val="78318336"/>
      </c:barChart>
      <c:lineChart>
        <c:grouping val="standard"/>
        <c:varyColors val="0"/>
        <c:ser>
          <c:idx val="0"/>
          <c:order val="0"/>
          <c:tx>
            <c:strRef>
              <c:f>Summary!$C$10</c:f>
              <c:strCache>
                <c:ptCount val="1"/>
                <c:pt idx="0">
                  <c:v>Total resource requirements</c:v>
                </c:pt>
              </c:strCache>
            </c:strRef>
          </c:tx>
          <c:spPr>
            <a:ln w="28575" cap="rnd">
              <a:solidFill>
                <a:srgbClr val="F39323"/>
              </a:solidFill>
              <a:round/>
            </a:ln>
            <a:effectLst/>
          </c:spPr>
          <c:marker>
            <c:symbol val="none"/>
          </c:marker>
          <c:cat>
            <c:strRef>
              <c:f>Summary!$D$7:$M$7</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Summary!$D$10:$M$10</c:f>
              <c:numCache>
                <c:formatCode>"£"#,##0_);[Red]\("£"#,##0\)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9793-4742-AF55-F9428C7B4F0D}"/>
            </c:ext>
          </c:extLst>
        </c:ser>
        <c:dLbls>
          <c:showLegendKey val="0"/>
          <c:showVal val="0"/>
          <c:showCatName val="0"/>
          <c:showSerName val="0"/>
          <c:showPercent val="0"/>
          <c:showBubbleSize val="0"/>
        </c:dLbls>
        <c:marker val="1"/>
        <c:smooth val="0"/>
        <c:axId val="78318728"/>
        <c:axId val="78318336"/>
      </c:lineChart>
      <c:catAx>
        <c:axId val="19682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17944"/>
        <c:crosses val="autoZero"/>
        <c:auto val="1"/>
        <c:lblAlgn val="ctr"/>
        <c:lblOffset val="100"/>
        <c:noMultiLvlLbl val="0"/>
      </c:catAx>
      <c:valAx>
        <c:axId val="783179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823144"/>
        <c:crosses val="autoZero"/>
        <c:crossBetween val="between"/>
      </c:valAx>
      <c:valAx>
        <c:axId val="78318336"/>
        <c:scaling>
          <c:orientation val="minMax"/>
          <c:max val="30000"/>
        </c:scaling>
        <c:delete val="1"/>
        <c:axPos val="r"/>
        <c:numFmt formatCode="&quot;£&quot;#,##0_);[Red]\(&quot;£&quot;#,##0\)" sourceLinked="1"/>
        <c:majorTickMark val="out"/>
        <c:minorTickMark val="none"/>
        <c:tickLblPos val="nextTo"/>
        <c:crossAx val="78318728"/>
        <c:crosses val="max"/>
        <c:crossBetween val="between"/>
      </c:valAx>
      <c:catAx>
        <c:axId val="78318728"/>
        <c:scaling>
          <c:orientation val="minMax"/>
        </c:scaling>
        <c:delete val="1"/>
        <c:axPos val="b"/>
        <c:numFmt formatCode="General" sourceLinked="1"/>
        <c:majorTickMark val="out"/>
        <c:minorTickMark val="none"/>
        <c:tickLblPos val="nextTo"/>
        <c:crossAx val="78318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Cumulative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1"/>
          <c:tx>
            <c:strRef>
              <c:f>Summary!$C$24</c:f>
              <c:strCache>
                <c:ptCount val="1"/>
                <c:pt idx="0">
                  <c:v>Interventions / events avoided</c:v>
                </c:pt>
              </c:strCache>
            </c:strRef>
          </c:tx>
          <c:spPr>
            <a:solidFill>
              <a:srgbClr val="8E3089"/>
            </a:solidFill>
            <a:ln>
              <a:noFill/>
            </a:ln>
            <a:effectLst/>
          </c:spPr>
          <c:invertIfNegative val="0"/>
          <c:cat>
            <c:strRef>
              <c:f>Summary!$D$7:$M$7</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Summary!$D$24:$M$24</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27F-46C3-B89C-5858652BD78C}"/>
            </c:ext>
          </c:extLst>
        </c:ser>
        <c:ser>
          <c:idx val="3"/>
          <c:order val="2"/>
          <c:tx>
            <c:strRef>
              <c:f>Summary!$C$25</c:f>
              <c:strCache>
                <c:ptCount val="1"/>
                <c:pt idx="0">
                  <c:v>Other costs avoided</c:v>
                </c:pt>
              </c:strCache>
            </c:strRef>
          </c:tx>
          <c:spPr>
            <a:solidFill>
              <a:srgbClr val="6ABEA8"/>
            </a:solidFill>
            <a:ln>
              <a:noFill/>
            </a:ln>
            <a:effectLst/>
          </c:spPr>
          <c:invertIfNegative val="0"/>
          <c:cat>
            <c:strRef>
              <c:f>Summary!$D$7:$M$7</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Summary!$D$25:$M$25</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27F-46C3-B89C-5858652BD78C}"/>
            </c:ext>
          </c:extLst>
        </c:ser>
        <c:dLbls>
          <c:showLegendKey val="0"/>
          <c:showVal val="0"/>
          <c:showCatName val="0"/>
          <c:showSerName val="0"/>
          <c:showPercent val="0"/>
          <c:showBubbleSize val="0"/>
        </c:dLbls>
        <c:gapWidth val="150"/>
        <c:overlap val="100"/>
        <c:axId val="78319512"/>
        <c:axId val="78319904"/>
        <c:extLst xmlns:c16r2="http://schemas.microsoft.com/office/drawing/2015/06/chart"/>
      </c:barChart>
      <c:lineChart>
        <c:grouping val="standard"/>
        <c:varyColors val="0"/>
        <c:ser>
          <c:idx val="0"/>
          <c:order val="0"/>
          <c:tx>
            <c:strRef>
              <c:f>Summary!$C$22</c:f>
              <c:strCache>
                <c:ptCount val="1"/>
                <c:pt idx="0">
                  <c:v>Total resource requirements</c:v>
                </c:pt>
              </c:strCache>
            </c:strRef>
          </c:tx>
          <c:spPr>
            <a:ln w="28575" cap="rnd">
              <a:solidFill>
                <a:srgbClr val="F39323"/>
              </a:solidFill>
              <a:round/>
            </a:ln>
            <a:effectLst/>
          </c:spPr>
          <c:marker>
            <c:symbol val="none"/>
          </c:marker>
          <c:cat>
            <c:strRef>
              <c:f>Summary!$D$7:$M$7</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Summary!$D$22:$M$22</c:f>
              <c:numCache>
                <c:formatCode>"£"#,##0_);[Red]\("£"#,##0\)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E27F-46C3-B89C-5858652BD78C}"/>
            </c:ext>
          </c:extLst>
        </c:ser>
        <c:dLbls>
          <c:showLegendKey val="0"/>
          <c:showVal val="0"/>
          <c:showCatName val="0"/>
          <c:showSerName val="0"/>
          <c:showPercent val="0"/>
          <c:showBubbleSize val="0"/>
        </c:dLbls>
        <c:marker val="1"/>
        <c:smooth val="0"/>
        <c:axId val="78320688"/>
        <c:axId val="78320296"/>
      </c:lineChart>
      <c:catAx>
        <c:axId val="7831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19904"/>
        <c:crosses val="autoZero"/>
        <c:auto val="1"/>
        <c:lblAlgn val="ctr"/>
        <c:lblOffset val="100"/>
        <c:noMultiLvlLbl val="0"/>
      </c:catAx>
      <c:valAx>
        <c:axId val="783199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19512"/>
        <c:crosses val="autoZero"/>
        <c:crossBetween val="between"/>
      </c:valAx>
      <c:valAx>
        <c:axId val="78320296"/>
        <c:scaling>
          <c:orientation val="minMax"/>
          <c:max val="300000"/>
        </c:scaling>
        <c:delete val="1"/>
        <c:axPos val="r"/>
        <c:numFmt formatCode="&quot;£&quot;#,##0_);[Red]\(&quot;£&quot;#,##0\)" sourceLinked="1"/>
        <c:majorTickMark val="out"/>
        <c:minorTickMark val="none"/>
        <c:tickLblPos val="nextTo"/>
        <c:crossAx val="78320688"/>
        <c:crosses val="max"/>
        <c:crossBetween val="between"/>
      </c:valAx>
      <c:catAx>
        <c:axId val="78320688"/>
        <c:scaling>
          <c:orientation val="minMax"/>
        </c:scaling>
        <c:delete val="1"/>
        <c:axPos val="b"/>
        <c:numFmt formatCode="General" sourceLinked="1"/>
        <c:majorTickMark val="out"/>
        <c:minorTickMark val="none"/>
        <c:tickLblPos val="nextTo"/>
        <c:crossAx val="783202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225925</xdr:colOff>
      <xdr:row>30</xdr:row>
      <xdr:rowOff>91432</xdr:rowOff>
    </xdr:from>
    <xdr:to>
      <xdr:col>7</xdr:col>
      <xdr:colOff>555855</xdr:colOff>
      <xdr:row>47</xdr:row>
      <xdr:rowOff>171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121920</xdr:colOff>
      <xdr:row>30</xdr:row>
      <xdr:rowOff>91051</xdr:rowOff>
    </xdr:from>
    <xdr:to>
      <xdr:col>15</xdr:col>
      <xdr:colOff>421856</xdr:colOff>
      <xdr:row>47</xdr:row>
      <xdr:rowOff>8172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m/Dropbox/Projects/Turning%20Point_Community%20Navigator%20business%20case/Case%20studies/Case%20studies%20v13_With%20full%20year%20project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m/Dropbox/Projects/CIH%20-%20Home%20Group/Excel%20model/Home%20Group%20outcomes%20mode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m/Documents/My%20Dropbox/Projects/Turning%20Point_Community%20Navigator%20business%20case/1275033%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m/Dropbox/Projects/Southampton%20City%20Council%20-%20Housing%20Pathways/Model/Prototype%20v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m/Dropbox/SROI,%20CBA%20etc/3316-150327-unit-cost-database-v1-4%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m/Documents/My%20Dropbox/SROI/140207_Unit_Cost_Database_-_v1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cases summary"/>
      <sheetName val="Explanation sheet"/>
      <sheetName val="Case 1 - Female, 52"/>
      <sheetName val="Case 2 - Male, 43"/>
      <sheetName val="Case 3 - Male, 48"/>
      <sheetName val="Case 4 - Female, 62"/>
      <sheetName val="Case 5 - Female, 65"/>
      <sheetName val="Assumptions"/>
      <sheetName val="Indexation"/>
      <sheetName val="LookUps"/>
    </sheetNames>
    <sheetDataSet>
      <sheetData sheetId="0">
        <row r="7">
          <cell r="F7">
            <v>53.54</v>
          </cell>
        </row>
      </sheetData>
      <sheetData sheetId="1" refreshError="1"/>
      <sheetData sheetId="2" refreshError="1"/>
      <sheetData sheetId="3" refreshError="1"/>
      <sheetData sheetId="4" refreshError="1"/>
      <sheetData sheetId="5" refreshError="1"/>
      <sheetData sheetId="6" refreshError="1"/>
      <sheetData sheetId="7">
        <row r="16">
          <cell r="C16" t="str">
            <v>Admitted to hospital for a general health issue</v>
          </cell>
        </row>
        <row r="17">
          <cell r="C17" t="str">
            <v>Older person admitted to hospital for a general health issue</v>
          </cell>
        </row>
        <row r="18">
          <cell r="C18" t="str">
            <v>A&amp;E visit</v>
          </cell>
        </row>
        <row r="19">
          <cell r="C19" t="str">
            <v>Ambulance journey for A&amp;E attendance</v>
          </cell>
        </row>
        <row r="20">
          <cell r="C20" t="str">
            <v>Admitted to an acute mental health ward</v>
          </cell>
        </row>
        <row r="21">
          <cell r="C21" t="str">
            <v>Visit to a GP due to general health issue</v>
          </cell>
        </row>
        <row r="22">
          <cell r="C22" t="str">
            <v>Visit to community health services (e.g. psychologists, outpatients etc.)</v>
          </cell>
        </row>
        <row r="23">
          <cell r="C23" t="str">
            <v>Being visited by a community mental health nurse</v>
          </cell>
        </row>
        <row r="24">
          <cell r="C24" t="str">
            <v>Being a victim of burglary</v>
          </cell>
        </row>
        <row r="25">
          <cell r="C25" t="str">
            <v>Being a victim of street crime (violent crime or mugging)</v>
          </cell>
        </row>
        <row r="26">
          <cell r="C26" t="str">
            <v>Experiencing homelessness</v>
          </cell>
        </row>
        <row r="27">
          <cell r="C27" t="str">
            <v>Tenancy breakdown</v>
          </cell>
        </row>
        <row r="28">
          <cell r="C28" t="str">
            <v>Receiving non-statutory social care services</v>
          </cell>
        </row>
        <row r="29">
          <cell r="C29" t="str">
            <v>Drug and alcohol support (Outpatient appointments)</v>
          </cell>
        </row>
        <row r="30">
          <cell r="C30" t="str">
            <v>Cost of an acquisitive crime arrest</v>
          </cell>
        </row>
        <row r="31">
          <cell r="C31" t="str">
            <v>Hospital outpatient appointment</v>
          </cell>
        </row>
        <row r="32">
          <cell r="C32" t="str">
            <v>Fall related hospital stay</v>
          </cell>
        </row>
        <row r="33">
          <cell r="C33" t="str">
            <v>Fall related social services</v>
          </cell>
        </row>
        <row r="34">
          <cell r="C34" t="str">
            <v>Residential and nursing care and intensive home care</v>
          </cell>
        </row>
        <row r="35">
          <cell r="C35" t="str">
            <v>Nursing care</v>
          </cell>
        </row>
        <row r="36">
          <cell r="C36" t="str">
            <v>Serious mental health episode</v>
          </cell>
        </row>
        <row r="37">
          <cell r="C37" t="str">
            <v>Community mental health contact</v>
          </cell>
        </row>
        <row r="38">
          <cell r="C38" t="str">
            <v>Criminal proceedings: Arrest - with no further action (simple caution)</v>
          </cell>
        </row>
        <row r="39">
          <cell r="C39" t="str">
            <v>Mental health inpatients, specialist services, hospital attendance</v>
          </cell>
        </row>
        <row r="40">
          <cell r="C40" t="str">
            <v>Job Seeker's Allowance</v>
          </cell>
        </row>
      </sheetData>
      <sheetData sheetId="8" refreshError="1"/>
      <sheetData sheetId="9">
        <row r="2">
          <cell r="D2" t="str">
            <v>Scaled up</v>
          </cell>
        </row>
        <row r="3">
          <cell r="D3" t="str">
            <v>Current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_PerformanceDashboard"/>
      <sheetName val="FrontPage"/>
      <sheetName val="User notes"/>
      <sheetName val="O_Summary"/>
      <sheetName val="1. Domestic abuse"/>
      <sheetName val="Modelled savings"/>
      <sheetName val="1. At risk of harm"/>
      <sheetName val="2. Reoffending"/>
      <sheetName val="4. People still at home 91"/>
      <sheetName val="5. Delayed discharge"/>
      <sheetName val="7. Employment"/>
      <sheetName val="8a. Prev homeless - maintain"/>
      <sheetName val="8b. Prev homeless - obtain"/>
      <sheetName val="9. Living independently"/>
      <sheetName val="10. Wellbeing"/>
      <sheetName val="1. Calcs harm from others"/>
      <sheetName val="2. Calcs reoffending"/>
      <sheetName val="4. Calcs Peop still at home 91"/>
      <sheetName val="5. Calcs Delayed discharge"/>
      <sheetName val="7. Calcs employment"/>
      <sheetName val="8a. Calcs Prev homeless - maint"/>
      <sheetName val="8b. Calcs Prev homeless -obtain"/>
      <sheetName val="9. Calcs Living independently"/>
      <sheetName val="10. Calcs wellbeing"/>
      <sheetName val="0. Client type"/>
      <sheetName val="Value assumptions"/>
      <sheetName val="Indexation"/>
      <sheetName val="LookUps"/>
      <sheetName val="I_Base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6">
          <cell r="C6" t="str">
            <v>Yes</v>
          </cell>
          <cell r="H6" t="str">
            <v>Cashable</v>
          </cell>
          <cell r="J6" t="str">
            <v>Default</v>
          </cell>
        </row>
        <row r="7">
          <cell r="H7" t="str">
            <v>Wellbeing</v>
          </cell>
          <cell r="J7" t="str">
            <v>Local</v>
          </cell>
        </row>
      </sheetData>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control"/>
      <sheetName val="Base Services"/>
      <sheetName val="Inputs"/>
      <sheetName val="Indexation"/>
      <sheetName val="Configuration"/>
      <sheetName val="Summary"/>
      <sheetName val="Charts"/>
      <sheetName val="Reporting"/>
      <sheetName val="Alcohol Problems"/>
      <sheetName val="Domestic Violence"/>
      <sheetName val="Drug Use"/>
      <sheetName val="Homeless Families Settled"/>
      <sheetName val="Homeless Families Temporary"/>
      <sheetName val="Homeless Single Settled"/>
      <sheetName val="Homeless Single Temporary"/>
      <sheetName val="Learning Disability"/>
      <sheetName val="Mental Health"/>
      <sheetName val="Offenders"/>
      <sheetName val="Older Sheltered"/>
      <sheetName val="Older V Sheltered"/>
      <sheetName val="Older Floating &amp; Other"/>
      <sheetName val="Phys. or Sens. disabilities"/>
      <sheetName val="Teenage Parents"/>
      <sheetName val="Young People at Risk Settled"/>
      <sheetName val="Young People at Risk Temporary"/>
      <sheetName val="Young People Leaving Care"/>
      <sheetName val="Empty 1"/>
      <sheetName val="Empty 2"/>
      <sheetName val="Empty 3"/>
      <sheetName val="Empty 4"/>
      <sheetName val="Local Data"/>
    </sheetNames>
    <sheetDataSet>
      <sheetData sheetId="0"/>
      <sheetData sheetId="1"/>
      <sheetData sheetId="2"/>
      <sheetData sheetId="3">
        <row r="4">
          <cell r="D4" t="str">
            <v>Year</v>
          </cell>
          <cell r="E4" t="str">
            <v>Indexation (incremental)</v>
          </cell>
          <cell r="F4" t="str">
            <v>Cumulative indexation</v>
          </cell>
        </row>
        <row r="6">
          <cell r="D6">
            <v>1995</v>
          </cell>
          <cell r="E6">
            <v>3.4698126301179633E-2</v>
          </cell>
          <cell r="F6">
            <v>1</v>
          </cell>
        </row>
        <row r="7">
          <cell r="D7">
            <v>1996</v>
          </cell>
          <cell r="E7">
            <v>2.4144869215291687E-2</v>
          </cell>
          <cell r="F7">
            <v>1.0241448692152917</v>
          </cell>
        </row>
        <row r="8">
          <cell r="D8">
            <v>1997</v>
          </cell>
          <cell r="E8">
            <v>3.1434184675835031E-2</v>
          </cell>
          <cell r="F8">
            <v>1.056338028169014</v>
          </cell>
        </row>
        <row r="9">
          <cell r="D9">
            <v>1998</v>
          </cell>
          <cell r="E9">
            <v>3.4285714285714253E-2</v>
          </cell>
          <cell r="F9">
            <v>1.0925553319919517</v>
          </cell>
        </row>
        <row r="10">
          <cell r="D10">
            <v>1999</v>
          </cell>
          <cell r="E10">
            <v>1.5346838551258513E-2</v>
          </cell>
          <cell r="F10">
            <v>1.1093226022803488</v>
          </cell>
        </row>
        <row r="11">
          <cell r="D11">
            <v>2000</v>
          </cell>
          <cell r="E11">
            <v>2.9625151148730433E-2</v>
          </cell>
          <cell r="F11">
            <v>1.1421864520456071</v>
          </cell>
        </row>
        <row r="12">
          <cell r="D12">
            <v>2001</v>
          </cell>
          <cell r="E12">
            <v>1.7615971814445075E-2</v>
          </cell>
          <cell r="F12">
            <v>1.1623071763916835</v>
          </cell>
        </row>
        <row r="13">
          <cell r="D13">
            <v>2002</v>
          </cell>
          <cell r="E13">
            <v>1.6733987305250775E-2</v>
          </cell>
          <cell r="F13">
            <v>1.1817572099262237</v>
          </cell>
        </row>
        <row r="14">
          <cell r="D14">
            <v>2003</v>
          </cell>
          <cell r="E14">
            <v>2.8944381384790052E-2</v>
          </cell>
          <cell r="F14">
            <v>1.2159624413145538</v>
          </cell>
        </row>
        <row r="15">
          <cell r="D15">
            <v>2004</v>
          </cell>
          <cell r="E15">
            <v>2.9784886927743948E-2</v>
          </cell>
          <cell r="F15">
            <v>1.2521797451374912</v>
          </cell>
        </row>
        <row r="16">
          <cell r="D16">
            <v>2005</v>
          </cell>
          <cell r="E16">
            <v>2.8387787895018723E-2</v>
          </cell>
          <cell r="F16">
            <v>1.2877263581488929</v>
          </cell>
        </row>
        <row r="17">
          <cell r="D17">
            <v>2006</v>
          </cell>
          <cell r="E17">
            <v>3.1770833333333304E-2</v>
          </cell>
          <cell r="F17">
            <v>1.3286384976525816</v>
          </cell>
        </row>
        <row r="18">
          <cell r="D18">
            <v>2007</v>
          </cell>
          <cell r="E18">
            <v>4.2907622412922786E-2</v>
          </cell>
          <cell r="F18">
            <v>1.3856472166331315</v>
          </cell>
        </row>
        <row r="19">
          <cell r="D19">
            <v>2008</v>
          </cell>
          <cell r="E19">
            <v>3.9690222652468687E-2</v>
          </cell>
          <cell r="F19">
            <v>1.4406438631790741</v>
          </cell>
        </row>
        <row r="20">
          <cell r="D20">
            <v>2009</v>
          </cell>
          <cell r="E20">
            <v>2.5000000000000001E-2</v>
          </cell>
          <cell r="F20">
            <v>1.4766599597585508</v>
          </cell>
        </row>
        <row r="21">
          <cell r="D21">
            <v>2010</v>
          </cell>
          <cell r="E21">
            <v>2.5000000000000001E-2</v>
          </cell>
          <cell r="F21">
            <v>1.5135764587525145</v>
          </cell>
        </row>
        <row r="22">
          <cell r="D22">
            <v>2011</v>
          </cell>
          <cell r="E22">
            <v>2.5000000000000001E-2</v>
          </cell>
          <cell r="F22">
            <v>1.5514158702213272</v>
          </cell>
        </row>
        <row r="23">
          <cell r="D23">
            <v>2012</v>
          </cell>
          <cell r="E23">
            <v>2.5000000000000001E-2</v>
          </cell>
          <cell r="F23">
            <v>1.5902012669768602</v>
          </cell>
        </row>
        <row r="24">
          <cell r="D24">
            <v>2013</v>
          </cell>
          <cell r="E24">
            <v>2.5000000000000001E-2</v>
          </cell>
          <cell r="F24">
            <v>1.6299562986512814</v>
          </cell>
        </row>
        <row r="25">
          <cell r="D25">
            <v>2014</v>
          </cell>
          <cell r="E25">
            <v>2.5000000000000001E-2</v>
          </cell>
          <cell r="F25">
            <v>1.6707052061175633</v>
          </cell>
        </row>
        <row r="26">
          <cell r="D26">
            <v>2015</v>
          </cell>
          <cell r="E26">
            <v>2.5000000000000001E-2</v>
          </cell>
          <cell r="F26">
            <v>1.7124728362705022</v>
          </cell>
        </row>
      </sheetData>
      <sheetData sheetId="4"/>
      <sheetData sheetId="5"/>
      <sheetData sheetId="6"/>
      <sheetData sheetId="7"/>
      <sheetData sheetId="8"/>
      <sheetData sheetId="9">
        <row r="2">
          <cell r="A2" t="str">
            <v>CLIENT GROUP SHEET</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Screen"/>
      <sheetName val="O_OutcomeAreaDash"/>
      <sheetName val="O_InvestAreasDash"/>
      <sheetName val="O_PerfDash2"/>
      <sheetName val="EventCosts"/>
      <sheetName val="IM_1"/>
      <sheetName val="IM_1 (2)"/>
      <sheetName val="IM_10"/>
      <sheetName val="Int_1"/>
    </sheetNames>
    <sheetDataSet>
      <sheetData sheetId="0" refreshError="1"/>
      <sheetData sheetId="1">
        <row r="7">
          <cell r="D7" t="str">
            <v>Getting it right from childhood</v>
          </cell>
        </row>
        <row r="8">
          <cell r="D8" t="str">
            <v>Managing the shift to early intervention</v>
          </cell>
        </row>
        <row r="9">
          <cell r="D9" t="str">
            <v>Ageing well</v>
          </cell>
        </row>
      </sheetData>
      <sheetData sheetId="2" refreshError="1"/>
      <sheetData sheetId="3" refreshError="1"/>
      <sheetData sheetId="4">
        <row r="5">
          <cell r="C5" t="str">
            <v>Physical health</v>
          </cell>
        </row>
      </sheetData>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uidance"/>
      <sheetName val="Crime"/>
      <sheetName val="Education &amp; Skills"/>
      <sheetName val="Employment &amp; Economy"/>
      <sheetName val="Fire"/>
      <sheetName val="Health"/>
      <sheetName val="Housing"/>
      <sheetName val="Social Services"/>
      <sheetName val="Lookups"/>
      <sheetName val="v1.4 update log"/>
    </sheetNames>
    <sheetDataSet>
      <sheetData sheetId="0"/>
      <sheetData sheetId="1"/>
      <sheetData sheetId="2"/>
      <sheetData sheetId="3"/>
      <sheetData sheetId="4"/>
      <sheetData sheetId="5"/>
      <sheetData sheetId="6"/>
      <sheetData sheetId="7"/>
      <sheetData sheetId="8"/>
      <sheetData sheetId="9">
        <row r="11">
          <cell r="F11" t="str">
            <v>Criminal Justice System</v>
          </cell>
          <cell r="G11" t="str">
            <v>-</v>
          </cell>
        </row>
        <row r="12">
          <cell r="F12" t="str">
            <v>Department for Education</v>
          </cell>
          <cell r="G12" t="str">
            <v>Acute Trust / Hospital</v>
          </cell>
        </row>
        <row r="13">
          <cell r="F13" t="str">
            <v>DWP</v>
          </cell>
          <cell r="G13" t="str">
            <v>Adult Services</v>
          </cell>
        </row>
        <row r="14">
          <cell r="F14" t="str">
            <v>Educational Establishment</v>
          </cell>
          <cell r="G14" t="str">
            <v xml:space="preserve">Benefits </v>
          </cell>
        </row>
        <row r="15">
          <cell r="F15" t="str">
            <v>Fire Service</v>
          </cell>
          <cell r="G15" t="str">
            <v>CAFCASS</v>
          </cell>
        </row>
        <row r="16">
          <cell r="F16" t="str">
            <v>HM Revenue and Customs</v>
          </cell>
          <cell r="G16" t="str">
            <v>Children's Services</v>
          </cell>
        </row>
        <row r="17">
          <cell r="F17" t="str">
            <v>HM Treasury</v>
          </cell>
          <cell r="G17" t="str">
            <v>Clinical Commissioning Group</v>
          </cell>
        </row>
        <row r="18">
          <cell r="F18" t="str">
            <v>Local Authority</v>
          </cell>
          <cell r="G18" t="str">
            <v>College</v>
          </cell>
        </row>
        <row r="19">
          <cell r="F19" t="str">
            <v>Ministry of Justice</v>
          </cell>
          <cell r="G19" t="str">
            <v>Community Health Provider</v>
          </cell>
        </row>
        <row r="20">
          <cell r="F20" t="str">
            <v>Multiple</v>
          </cell>
          <cell r="G20" t="str">
            <v>Community Safety Partnership</v>
          </cell>
        </row>
        <row r="21">
          <cell r="F21" t="str">
            <v>NHS</v>
          </cell>
          <cell r="G21" t="str">
            <v>Connexions Service</v>
          </cell>
        </row>
        <row r="22">
          <cell r="F22" t="str">
            <v>Police</v>
          </cell>
          <cell r="G22" t="str">
            <v>Court</v>
          </cell>
        </row>
        <row r="23">
          <cell r="F23" t="str">
            <v>Private sector</v>
          </cell>
          <cell r="G23" t="str">
            <v>DAAT (Drug &amp; Alcohol Action Teams)</v>
          </cell>
        </row>
        <row r="24">
          <cell r="F24" t="str">
            <v>RSL</v>
          </cell>
          <cell r="G24" t="str">
            <v>DWP</v>
          </cell>
        </row>
        <row r="25">
          <cell r="F25" t="str">
            <v>Society / Economic</v>
          </cell>
          <cell r="G25" t="str">
            <v>Education Services</v>
          </cell>
        </row>
        <row r="26">
          <cell r="F26" t="str">
            <v>VCS</v>
          </cell>
          <cell r="G26" t="str">
            <v>Environmental Services</v>
          </cell>
        </row>
        <row r="27">
          <cell r="G27" t="str">
            <v>Fire Service</v>
          </cell>
        </row>
        <row r="28">
          <cell r="G28" t="str">
            <v>GP</v>
          </cell>
        </row>
        <row r="29">
          <cell r="G29" t="str">
            <v>HM Revenue and Customs</v>
          </cell>
        </row>
        <row r="30">
          <cell r="G30" t="str">
            <v>HM Treasury</v>
          </cell>
        </row>
        <row r="31">
          <cell r="G31" t="str">
            <v>Housing Services</v>
          </cell>
        </row>
        <row r="32">
          <cell r="G32" t="str">
            <v>JCP</v>
          </cell>
        </row>
        <row r="33">
          <cell r="G33" t="str">
            <v>Legal aid</v>
          </cell>
        </row>
        <row r="34">
          <cell r="G34" t="str">
            <v>Local authority</v>
          </cell>
        </row>
        <row r="35">
          <cell r="G35" t="str">
            <v>Mental Health Trust</v>
          </cell>
        </row>
        <row r="36">
          <cell r="G36" t="str">
            <v>Multiple</v>
          </cell>
        </row>
        <row r="37">
          <cell r="G37" t="str">
            <v>NHS</v>
          </cell>
        </row>
        <row r="38">
          <cell r="G38" t="str">
            <v>Police</v>
          </cell>
        </row>
        <row r="39">
          <cell r="G39" t="str">
            <v>Prison</v>
          </cell>
        </row>
        <row r="40">
          <cell r="G40" t="str">
            <v>Probation</v>
          </cell>
        </row>
        <row r="41">
          <cell r="G41" t="str">
            <v>RSL</v>
          </cell>
        </row>
        <row r="42">
          <cell r="G42" t="str">
            <v>School</v>
          </cell>
        </row>
        <row r="43">
          <cell r="G43" t="str">
            <v>Social Services</v>
          </cell>
        </row>
        <row r="44">
          <cell r="G44" t="str">
            <v>VCS</v>
          </cell>
        </row>
        <row r="45">
          <cell r="G45" t="str">
            <v>Victim services</v>
          </cell>
        </row>
        <row r="46">
          <cell r="G46" t="str">
            <v>Young Offenders Institute</v>
          </cell>
        </row>
        <row r="47">
          <cell r="G47" t="str">
            <v>Youth Offending Team</v>
          </cell>
        </row>
      </sheetData>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 Merged Database"/>
      <sheetName val="Introduction"/>
      <sheetName val="Guidance"/>
      <sheetName val="Crime"/>
      <sheetName val="Education &amp; Skills"/>
      <sheetName val="Employment &amp; Economy"/>
      <sheetName val="Fire"/>
      <sheetName val="Health"/>
      <sheetName val="High value costs"/>
      <sheetName val="Housing"/>
      <sheetName val="Social Services"/>
      <sheetName val="Lookups"/>
      <sheetName val="NEETs"/>
      <sheetName val="Drugs, crime (NTA)"/>
      <sheetName val="Drugs, NHS (DTORS)"/>
      <sheetName val="Falls workings"/>
      <sheetName val="Mental health workings"/>
      <sheetName val="LAC working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F11" t="str">
            <v>Criminal Justice System</v>
          </cell>
          <cell r="I11" t="str">
            <v>Each</v>
          </cell>
          <cell r="T11" t="str">
            <v>1989/90</v>
          </cell>
        </row>
        <row r="12">
          <cell r="I12" t="str">
            <v>Face to face contact</v>
          </cell>
          <cell r="T12" t="str">
            <v>1990/91</v>
          </cell>
        </row>
        <row r="13">
          <cell r="I13" t="str">
            <v>For two years</v>
          </cell>
          <cell r="T13" t="str">
            <v>1991/92</v>
          </cell>
        </row>
        <row r="14">
          <cell r="I14" t="str">
            <v>Lifetime</v>
          </cell>
          <cell r="T14" t="str">
            <v>1992/93</v>
          </cell>
        </row>
        <row r="15">
          <cell r="I15" t="str">
            <v>None-face to face contact</v>
          </cell>
          <cell r="T15" t="str">
            <v>1993/94</v>
          </cell>
        </row>
        <row r="16">
          <cell r="I16" t="str">
            <v>Per action</v>
          </cell>
          <cell r="T16" t="str">
            <v>1994/95</v>
          </cell>
        </row>
        <row r="17">
          <cell r="I17" t="str">
            <v>Per advice session</v>
          </cell>
          <cell r="T17" t="str">
            <v>1995/96</v>
          </cell>
        </row>
        <row r="18">
          <cell r="I18" t="str">
            <v>Per application</v>
          </cell>
          <cell r="T18" t="str">
            <v>1996/97</v>
          </cell>
        </row>
        <row r="19">
          <cell r="I19" t="str">
            <v>Per attendance</v>
          </cell>
          <cell r="T19" t="str">
            <v>1997/98</v>
          </cell>
        </row>
        <row r="20">
          <cell r="I20" t="str">
            <v>Per bed day</v>
          </cell>
          <cell r="T20" t="str">
            <v>1998/99</v>
          </cell>
        </row>
        <row r="21">
          <cell r="I21" t="str">
            <v>Per call</v>
          </cell>
          <cell r="T21" t="str">
            <v>1999/00</v>
          </cell>
        </row>
        <row r="22">
          <cell r="I22" t="str">
            <v>Per case</v>
          </cell>
          <cell r="T22" t="str">
            <v>2000/01</v>
          </cell>
        </row>
        <row r="23">
          <cell r="I23" t="str">
            <v>Per case per team member</v>
          </cell>
          <cell r="T23" t="str">
            <v>2001/02</v>
          </cell>
        </row>
        <row r="24">
          <cell r="I24" t="str">
            <v>Per child</v>
          </cell>
          <cell r="T24" t="str">
            <v>2002/03</v>
          </cell>
        </row>
        <row r="25">
          <cell r="I25" t="str">
            <v>Per child per course</v>
          </cell>
          <cell r="T25" t="str">
            <v>2003/04</v>
          </cell>
        </row>
        <row r="26">
          <cell r="I26" t="str">
            <v>Per claim</v>
          </cell>
          <cell r="T26" t="str">
            <v>2004/05</v>
          </cell>
        </row>
        <row r="27">
          <cell r="I27" t="str">
            <v>Per claimant</v>
          </cell>
          <cell r="T27" t="str">
            <v>2005/06</v>
          </cell>
        </row>
        <row r="28">
          <cell r="I28" t="str">
            <v>Per claimant per year</v>
          </cell>
          <cell r="T28" t="str">
            <v>2006/07</v>
          </cell>
        </row>
        <row r="29">
          <cell r="I29" t="str">
            <v>Per client</v>
          </cell>
          <cell r="T29" t="str">
            <v>2007/08</v>
          </cell>
        </row>
        <row r="30">
          <cell r="I30" t="str">
            <v>Per client per week</v>
          </cell>
          <cell r="T30" t="str">
            <v>2008/09</v>
          </cell>
        </row>
        <row r="31">
          <cell r="I31" t="str">
            <v>Per clinic hour</v>
          </cell>
          <cell r="T31" t="str">
            <v>2009/10</v>
          </cell>
        </row>
        <row r="32">
          <cell r="I32" t="str">
            <v>Per consultation</v>
          </cell>
          <cell r="T32" t="str">
            <v>2010/11</v>
          </cell>
        </row>
        <row r="33">
          <cell r="I33" t="str">
            <v>Per course</v>
          </cell>
          <cell r="T33" t="str">
            <v>2011/12</v>
          </cell>
        </row>
        <row r="34">
          <cell r="I34" t="str">
            <v>Per customer</v>
          </cell>
          <cell r="T34" t="str">
            <v>2012/13</v>
          </cell>
        </row>
        <row r="35">
          <cell r="I35" t="str">
            <v>Per day</v>
          </cell>
          <cell r="T35" t="str">
            <v>2013/14</v>
          </cell>
        </row>
        <row r="36">
          <cell r="I36" t="str">
            <v>Per episode</v>
          </cell>
        </row>
        <row r="37">
          <cell r="I37" t="str">
            <v>Per event</v>
          </cell>
        </row>
        <row r="38">
          <cell r="I38" t="str">
            <v>Per FTE</v>
          </cell>
        </row>
        <row r="39">
          <cell r="I39" t="str">
            <v>Per half hour</v>
          </cell>
        </row>
        <row r="40">
          <cell r="I40" t="str">
            <v>Per home visit</v>
          </cell>
        </row>
        <row r="41">
          <cell r="I41" t="str">
            <v>Per hour</v>
          </cell>
        </row>
        <row r="42">
          <cell r="I42" t="str">
            <v>Per hour per team member</v>
          </cell>
        </row>
        <row r="43">
          <cell r="I43" t="str">
            <v>Per incident</v>
          </cell>
        </row>
        <row r="44">
          <cell r="I44" t="str">
            <v>Per intervention</v>
          </cell>
        </row>
        <row r="45">
          <cell r="I45" t="str">
            <v>Per intervention per annum</v>
          </cell>
        </row>
        <row r="46">
          <cell r="I46" t="str">
            <v>Per journey</v>
          </cell>
        </row>
        <row r="47">
          <cell r="I47" t="str">
            <v>Per month</v>
          </cell>
        </row>
        <row r="48">
          <cell r="I48" t="str">
            <v>Per night</v>
          </cell>
        </row>
        <row r="49">
          <cell r="I49" t="str">
            <v>Per order</v>
          </cell>
        </row>
        <row r="50">
          <cell r="I50" t="str">
            <v>Per participant</v>
          </cell>
        </row>
        <row r="51">
          <cell r="I51" t="str">
            <v>Per patient for treatment period</v>
          </cell>
        </row>
        <row r="52">
          <cell r="I52" t="str">
            <v>Per patient hour</v>
          </cell>
        </row>
        <row r="53">
          <cell r="I53" t="str">
            <v>Per patient per year</v>
          </cell>
        </row>
        <row r="54">
          <cell r="I54" t="str">
            <v xml:space="preserve">Per person </v>
          </cell>
        </row>
        <row r="55">
          <cell r="I55" t="str">
            <v>Per person per week</v>
          </cell>
        </row>
        <row r="56">
          <cell r="I56" t="str">
            <v>Per person per year</v>
          </cell>
        </row>
        <row r="57">
          <cell r="I57" t="str">
            <v>Per plan</v>
          </cell>
        </row>
        <row r="58">
          <cell r="I58" t="str">
            <v>Per proceeding</v>
          </cell>
        </row>
        <row r="59">
          <cell r="I59" t="str">
            <v>Per process</v>
          </cell>
        </row>
        <row r="60">
          <cell r="I60" t="str">
            <v>Per programme</v>
          </cell>
        </row>
        <row r="61">
          <cell r="I61" t="str">
            <v>Per property</v>
          </cell>
        </row>
        <row r="62">
          <cell r="I62" t="str">
            <v>Per pupil per year</v>
          </cell>
        </row>
        <row r="63">
          <cell r="I63" t="str">
            <v>Per quitter</v>
          </cell>
        </row>
        <row r="64">
          <cell r="I64" t="str">
            <v>Per scheme</v>
          </cell>
        </row>
        <row r="65">
          <cell r="I65" t="str">
            <v>Per school academic year</v>
          </cell>
        </row>
        <row r="66">
          <cell r="I66" t="str">
            <v>Per service user contact</v>
          </cell>
        </row>
        <row r="67">
          <cell r="I67" t="str">
            <v>Per service user contact</v>
          </cell>
        </row>
        <row r="68">
          <cell r="I68" t="str">
            <v>Per session</v>
          </cell>
        </row>
        <row r="69">
          <cell r="I69" t="str">
            <v>Per six weeks</v>
          </cell>
        </row>
        <row r="70">
          <cell r="I70" t="str">
            <v>Per test</v>
          </cell>
        </row>
        <row r="71">
          <cell r="I71" t="str">
            <v>Per transfer</v>
          </cell>
        </row>
        <row r="72">
          <cell r="I72" t="str">
            <v>Per user</v>
          </cell>
        </row>
        <row r="73">
          <cell r="I73" t="str">
            <v>Per vaccine</v>
          </cell>
        </row>
        <row r="74">
          <cell r="I74" t="str">
            <v>Per visit</v>
          </cell>
        </row>
        <row r="75">
          <cell r="I75" t="str">
            <v>Per week</v>
          </cell>
        </row>
        <row r="76">
          <cell r="I76" t="str">
            <v>Per year</v>
          </cell>
        </row>
        <row r="77">
          <cell r="I77" t="str">
            <v>Project to Feb 10</v>
          </cell>
        </row>
        <row r="78">
          <cell r="I78" t="str">
            <v>Six month programme</v>
          </cell>
        </row>
        <row r="79">
          <cell r="I79" t="str">
            <v>Two hours per week</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neweconomymanchester.com/our-work/research-evaluation-cost-benefit-analysis/cost-benefit-analysis/unit-cost-databa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www.pssru.ac.uk/project-pages/unit-costs/2014/index.php?file=full" TargetMode="External"/><Relationship Id="rId13" Type="http://schemas.openxmlformats.org/officeDocument/2006/relationships/hyperlink" Target="http://www.hscic.gov.uk/catalogue/PUB16111/pss-exp-eng-13-14-fin-coun-lev-unit-cost.xlsx" TargetMode="External"/><Relationship Id="rId18" Type="http://schemas.openxmlformats.org/officeDocument/2006/relationships/hyperlink" Target="http://www.pssru.ac.uk/project-pages/unit-costs/2014/index.php?file=full" TargetMode="External"/><Relationship Id="rId26" Type="http://schemas.openxmlformats.org/officeDocument/2006/relationships/hyperlink" Target="https://www.gov.uk/government/uploads/system/uploads/attachment_data/file/403885/hb-summary-nov-2014.xls" TargetMode="External"/><Relationship Id="rId3" Type="http://schemas.openxmlformats.org/officeDocument/2006/relationships/hyperlink" Target="https://www.gov.uk/government/uploads/system/uploads/attachment_data/file/127114/National-schedules.zip.zip" TargetMode="External"/><Relationship Id="rId21" Type="http://schemas.openxmlformats.org/officeDocument/2006/relationships/hyperlink" Target="http://webarchive.nationalarchives.gov.uk/20100405140447/http:/asb.homeoffice.gov.uk/uploadedFiles/Members_site/Documents_and_images/About_ASB_general/EconSocialCostASB_0142.pdf" TargetMode="External"/><Relationship Id="rId7" Type="http://schemas.openxmlformats.org/officeDocument/2006/relationships/hyperlink" Target="http://www.pssru.ac.uk/project-pages/unit-costs/2014/index.php?file=full" TargetMode="External"/><Relationship Id="rId12" Type="http://schemas.openxmlformats.org/officeDocument/2006/relationships/hyperlink" Target="http://www.hscic.gov.uk/catalogue/PUB16111/pss-exp-eng-13-14-fin-coun-lev-unit-cost.xlsx" TargetMode="External"/><Relationship Id="rId17" Type="http://schemas.openxmlformats.org/officeDocument/2006/relationships/hyperlink" Target="http://www.pssru.ac.uk/project-pages/unit-costs/2014/index.php?file=full" TargetMode="External"/><Relationship Id="rId25" Type="http://schemas.openxmlformats.org/officeDocument/2006/relationships/hyperlink" Target="http://www.cesi.org.uk/sites/default/files/event_downloads/ACEVO_report.pdf" TargetMode="External"/><Relationship Id="rId2" Type="http://schemas.openxmlformats.org/officeDocument/2006/relationships/hyperlink" Target="https://www.gov.uk/government/uploads/system/uploads/attachment_data/file/127114/National-schedules.zip.zip" TargetMode="External"/><Relationship Id="rId16" Type="http://schemas.openxmlformats.org/officeDocument/2006/relationships/hyperlink" Target="https://www.gov.uk/government/uploads/system/uploads/attachment_data/file/387935/S251_outturn_2013_to_2014_individual_LA_expenditure_data.xlsm" TargetMode="External"/><Relationship Id="rId20" Type="http://schemas.openxmlformats.org/officeDocument/2006/relationships/hyperlink" Target="https://www.gov.uk/government/uploads/system/uploads/attachment_data/file/367551/cost-per-place-and-prisoner-2013-14-summary.pdf" TargetMode="External"/><Relationship Id="rId29" Type="http://schemas.openxmlformats.org/officeDocument/2006/relationships/hyperlink" Target="http://www.kingsfund.org.uk/publications/paying_the_price.html" TargetMode="External"/><Relationship Id="rId1" Type="http://schemas.openxmlformats.org/officeDocument/2006/relationships/hyperlink" Target="http://www.pssru.ac.uk/project-pages/unit-costs/2014/index.php?file=full" TargetMode="External"/><Relationship Id="rId6" Type="http://schemas.openxmlformats.org/officeDocument/2006/relationships/hyperlink" Target="https://www.gov.uk/government/uploads/system/uploads/attachment_data/file/127114/National-schedules.zip.zip" TargetMode="External"/><Relationship Id="rId11" Type="http://schemas.openxmlformats.org/officeDocument/2006/relationships/hyperlink" Target="http://www.hscic.gov.uk/catalogue/PUB16111/pss-exp-eng-13-14-fin-coun-lev-unit-cost.xlsx" TargetMode="External"/><Relationship Id="rId24" Type="http://schemas.openxmlformats.org/officeDocument/2006/relationships/hyperlink" Target="http://www.publications.parliament.uk/pa/cm201213/cmhansrd/cm130206/text/130206w0006.htm" TargetMode="External"/><Relationship Id="rId5" Type="http://schemas.openxmlformats.org/officeDocument/2006/relationships/hyperlink" Target="https://www.gov.uk/government/uploads/system/uploads/attachment_data/file/127114/National-schedules.zip.zip" TargetMode="External"/><Relationship Id="rId15" Type="http://schemas.openxmlformats.org/officeDocument/2006/relationships/hyperlink" Target="http://www.hscic.gov.uk/catalogue/PUB16111/pss-exp-eng-13-14-fin-coun-lev-unit-cost.xlsx" TargetMode="External"/><Relationship Id="rId23" Type="http://schemas.openxmlformats.org/officeDocument/2006/relationships/hyperlink" Target="http://media.education.gov.uk/assets/files/doc/i/illustrative%20examples.doc" TargetMode="External"/><Relationship Id="rId28" Type="http://schemas.openxmlformats.org/officeDocument/2006/relationships/hyperlink" Target="http://webarchive.nationalarchives.gov.uk/20121108165934/http:/www.communities.gov.uk/documents/corporate/pdf/1838338.pdf" TargetMode="External"/><Relationship Id="rId10" Type="http://schemas.openxmlformats.org/officeDocument/2006/relationships/hyperlink" Target="http://www.pssru.ac.uk/project-pages/unit-costs/2014/index.php?file=full" TargetMode="External"/><Relationship Id="rId19" Type="http://schemas.openxmlformats.org/officeDocument/2006/relationships/hyperlink" Target="http://www.nao.org.uk/wp-content/uploads/2010/12/1011663_technical_paper.pdf" TargetMode="External"/><Relationship Id="rId31" Type="http://schemas.openxmlformats.org/officeDocument/2006/relationships/printerSettings" Target="../printerSettings/printerSettings3.bin"/><Relationship Id="rId4" Type="http://schemas.openxmlformats.org/officeDocument/2006/relationships/hyperlink" Target="https://www.gov.uk/government/uploads/system/uploads/attachment_data/file/127114/National-schedules.zip.zip" TargetMode="External"/><Relationship Id="rId9" Type="http://schemas.openxmlformats.org/officeDocument/2006/relationships/hyperlink" Target="http://www.pssru.ac.uk/project-pages/unit-costs/2013/index.php?file=full" TargetMode="External"/><Relationship Id="rId14" Type="http://schemas.openxmlformats.org/officeDocument/2006/relationships/hyperlink" Target="http://www.hscic.gov.uk/catalogue/PUB16111/pss-exp-eng-13-14-fin-coun-lev-unit-cost.xlsx" TargetMode="External"/><Relationship Id="rId22" Type="http://schemas.openxmlformats.org/officeDocument/2006/relationships/hyperlink" Target="http://www.thinknpc.org/publications/misspent-youth/" TargetMode="External"/><Relationship Id="rId27" Type="http://schemas.openxmlformats.org/officeDocument/2006/relationships/hyperlink" Target="http://england.shelter.org.uk/__data/assets/pdf_file/0003/415596/Immediate_costs_to_government_of_losing_a_home.pdf" TargetMode="External"/><Relationship Id="rId30" Type="http://schemas.openxmlformats.org/officeDocument/2006/relationships/hyperlink" Target="http://neweconomymanchester.com/our-work/research-evaluation-cost-benefit-analysis/cost-benefit-analysis/unit-cost-databas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BFBFBF"/>
  </sheetPr>
  <dimension ref="C2:D42"/>
  <sheetViews>
    <sheetView showGridLines="0" tabSelected="1" topLeftCell="A7" workbookViewId="0">
      <selection activeCell="C13" sqref="C13"/>
    </sheetView>
  </sheetViews>
  <sheetFormatPr defaultColWidth="8.85546875" defaultRowHeight="12.75"/>
  <cols>
    <col min="1" max="2" width="2.7109375" style="2" customWidth="1"/>
    <col min="3" max="3" width="148.140625" style="2" customWidth="1"/>
    <col min="4" max="4" width="87.28515625" style="2" customWidth="1"/>
    <col min="5" max="5" width="12.140625" style="2" customWidth="1"/>
    <col min="6" max="8" width="11.85546875" style="2" customWidth="1"/>
    <col min="9" max="16384" width="8.85546875" style="2"/>
  </cols>
  <sheetData>
    <row r="2" spans="3:4" ht="15.75">
      <c r="C2" s="3" t="s">
        <v>15</v>
      </c>
      <c r="D2" s="3"/>
    </row>
    <row r="3" spans="3:4" ht="15.75">
      <c r="C3" s="1" t="s">
        <v>0</v>
      </c>
      <c r="D3" s="1"/>
    </row>
    <row r="4" spans="3:4" ht="15.75">
      <c r="C4" s="1"/>
      <c r="D4" s="1"/>
    </row>
    <row r="5" spans="3:4">
      <c r="C5" s="7" t="s">
        <v>1</v>
      </c>
    </row>
    <row r="6" spans="3:4" ht="10.15" customHeight="1">
      <c r="C6" s="8"/>
    </row>
    <row r="7" spans="3:4" ht="63.75">
      <c r="C7" s="9" t="s">
        <v>251</v>
      </c>
    </row>
    <row r="8" spans="3:4" ht="10.15" customHeight="1">
      <c r="C8" s="9"/>
    </row>
    <row r="9" spans="3:4" ht="38.25">
      <c r="C9" s="9" t="s">
        <v>36</v>
      </c>
    </row>
    <row r="10" spans="3:4" ht="15">
      <c r="C10" s="4"/>
    </row>
    <row r="11" spans="3:4">
      <c r="C11" s="7" t="s">
        <v>3</v>
      </c>
    </row>
    <row r="12" spans="3:4" ht="10.15" customHeight="1">
      <c r="C12" s="8"/>
    </row>
    <row r="13" spans="3:4" ht="38.25">
      <c r="C13" s="9" t="s">
        <v>252</v>
      </c>
    </row>
    <row r="14" spans="3:4">
      <c r="C14" s="9"/>
    </row>
    <row r="15" spans="3:4">
      <c r="C15" s="7" t="s">
        <v>2</v>
      </c>
    </row>
    <row r="16" spans="3:4" ht="10.15" customHeight="1">
      <c r="C16" s="8"/>
    </row>
    <row r="17" spans="3:3" ht="25.5">
      <c r="C17" s="9" t="s">
        <v>147</v>
      </c>
    </row>
    <row r="18" spans="3:3" ht="10.15" customHeight="1">
      <c r="C18" s="9"/>
    </row>
    <row r="19" spans="3:3">
      <c r="C19" s="7" t="s">
        <v>37</v>
      </c>
    </row>
    <row r="20" spans="3:3" ht="10.15" customHeight="1">
      <c r="C20" s="8"/>
    </row>
    <row r="21" spans="3:3" ht="38.25">
      <c r="C21" s="9" t="s">
        <v>249</v>
      </c>
    </row>
    <row r="22" spans="3:3" ht="10.15" customHeight="1">
      <c r="C22" s="9"/>
    </row>
    <row r="23" spans="3:3" ht="38.25">
      <c r="C23" s="19" t="s">
        <v>123</v>
      </c>
    </row>
    <row r="24" spans="3:3" ht="10.15" customHeight="1">
      <c r="C24" s="9"/>
    </row>
    <row r="25" spans="3:3" ht="178.5">
      <c r="C25" s="19" t="s">
        <v>250</v>
      </c>
    </row>
    <row r="26" spans="3:3" ht="10.15" customHeight="1">
      <c r="C26" s="9"/>
    </row>
    <row r="27" spans="3:3" ht="25.5">
      <c r="C27" s="19" t="s">
        <v>138</v>
      </c>
    </row>
    <row r="28" spans="3:3">
      <c r="C28"/>
    </row>
    <row r="30" spans="3:3">
      <c r="C30"/>
    </row>
    <row r="31" spans="3:3">
      <c r="C31"/>
    </row>
    <row r="32" spans="3:3">
      <c r="C32"/>
    </row>
    <row r="33" spans="3:3">
      <c r="C33"/>
    </row>
    <row r="34" spans="3:3">
      <c r="C34"/>
    </row>
    <row r="35" spans="3:3">
      <c r="C35"/>
    </row>
    <row r="36" spans="3:3">
      <c r="C36"/>
    </row>
    <row r="37" spans="3:3">
      <c r="C37"/>
    </row>
    <row r="38" spans="3:3">
      <c r="C38"/>
    </row>
    <row r="39" spans="3:3">
      <c r="C39"/>
    </row>
    <row r="40" spans="3:3">
      <c r="C40"/>
    </row>
    <row r="41" spans="3:3">
      <c r="C41"/>
    </row>
    <row r="42" spans="3:3">
      <c r="C42"/>
    </row>
  </sheetData>
  <sheetProtection algorithmName="SHA-512" hashValue="ohtWrqHiSXRXI9zaDPQR9DiAYhugpgsiF2DRahJJmYmroVjcURrgFtOAGi4Us6pQYAwo3jnBYg9FGM1XxahcSg==" saltValue="vck/WjFB1dKs8WuYJojCWA==" spinCount="100000" sheet="1" objects="1" scenarios="1"/>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9323"/>
  </sheetPr>
  <dimension ref="C2:N27"/>
  <sheetViews>
    <sheetView showGridLines="0" workbookViewId="0">
      <selection activeCell="D17" sqref="D17"/>
    </sheetView>
  </sheetViews>
  <sheetFormatPr defaultColWidth="8.85546875" defaultRowHeight="14.25"/>
  <cols>
    <col min="1" max="2" width="2.7109375" style="23" customWidth="1"/>
    <col min="3" max="3" width="20.28515625" style="23" customWidth="1"/>
    <col min="4" max="4" width="29.28515625" style="23" customWidth="1"/>
    <col min="5" max="14" width="14.42578125" style="23" customWidth="1"/>
    <col min="15" max="16384" width="8.85546875" style="23"/>
  </cols>
  <sheetData>
    <row r="2" spans="3:14" ht="15.6" customHeight="1">
      <c r="C2" s="49" t="s">
        <v>116</v>
      </c>
    </row>
    <row r="4" spans="3:14" ht="34.9" customHeight="1">
      <c r="C4" s="101" t="s">
        <v>146</v>
      </c>
      <c r="D4" s="101"/>
      <c r="E4" s="101"/>
      <c r="F4" s="101"/>
      <c r="G4" s="101"/>
      <c r="H4" s="101"/>
      <c r="I4" s="101"/>
      <c r="J4" s="101"/>
      <c r="K4" s="101"/>
      <c r="L4" s="101"/>
      <c r="M4" s="101"/>
      <c r="N4" s="101"/>
    </row>
    <row r="5" spans="3:14">
      <c r="D5"/>
    </row>
    <row r="6" spans="3:14">
      <c r="C6" s="7" t="s">
        <v>135</v>
      </c>
      <c r="D6" s="7" t="s">
        <v>115</v>
      </c>
      <c r="E6" s="7" t="str">
        <f>'Event_Intervention based saving'!G20</f>
        <v>Year 1</v>
      </c>
      <c r="F6" s="7" t="str">
        <f>'Event_Intervention based saving'!H20</f>
        <v>Year 2</v>
      </c>
      <c r="G6" s="7" t="str">
        <f>'Event_Intervention based saving'!I20</f>
        <v>Year 3</v>
      </c>
      <c r="H6" s="7" t="str">
        <f>'Event_Intervention based saving'!J20</f>
        <v>Year 4</v>
      </c>
      <c r="I6" s="7" t="str">
        <f>'Event_Intervention based saving'!K20</f>
        <v>Year 5</v>
      </c>
      <c r="J6" s="7" t="str">
        <f>'Event_Intervention based saving'!L20</f>
        <v>Year 6</v>
      </c>
      <c r="K6" s="7" t="str">
        <f>'Event_Intervention based saving'!M20</f>
        <v>Year 7</v>
      </c>
      <c r="L6" s="7" t="str">
        <f>'Event_Intervention based saving'!N20</f>
        <v>Year 8</v>
      </c>
      <c r="M6" s="7" t="str">
        <f>'Event_Intervention based saving'!O20</f>
        <v>Year 9</v>
      </c>
      <c r="N6" s="7" t="str">
        <f>'Event_Intervention based saving'!P20</f>
        <v>Year 10</v>
      </c>
    </row>
    <row r="7" spans="3:14" ht="15">
      <c r="C7" s="55" t="s">
        <v>136</v>
      </c>
      <c r="D7" s="6" t="s">
        <v>126</v>
      </c>
      <c r="E7" s="86"/>
      <c r="F7" s="86"/>
      <c r="G7" s="86"/>
      <c r="H7" s="86"/>
      <c r="I7" s="86"/>
      <c r="J7" s="86"/>
      <c r="K7" s="86"/>
      <c r="L7" s="86"/>
      <c r="M7" s="86"/>
      <c r="N7" s="86"/>
    </row>
    <row r="8" spans="3:14" ht="15">
      <c r="C8" s="55" t="s">
        <v>136</v>
      </c>
      <c r="D8" s="6" t="s">
        <v>127</v>
      </c>
      <c r="E8" s="86"/>
      <c r="F8" s="86"/>
      <c r="G8" s="86"/>
      <c r="H8" s="86"/>
      <c r="I8" s="86"/>
      <c r="J8" s="86"/>
      <c r="K8" s="86"/>
      <c r="L8" s="86"/>
      <c r="M8" s="86"/>
      <c r="N8" s="86"/>
    </row>
    <row r="9" spans="3:14" ht="15">
      <c r="C9" s="55" t="s">
        <v>136</v>
      </c>
      <c r="D9" s="6" t="s">
        <v>128</v>
      </c>
      <c r="E9" s="86"/>
      <c r="F9" s="86"/>
      <c r="G9" s="86"/>
      <c r="H9" s="86"/>
      <c r="I9" s="86"/>
      <c r="J9" s="86"/>
      <c r="K9" s="86"/>
      <c r="L9" s="86"/>
      <c r="M9" s="86"/>
      <c r="N9" s="86"/>
    </row>
    <row r="10" spans="3:14" ht="15">
      <c r="C10" s="55" t="s">
        <v>136</v>
      </c>
      <c r="D10" s="6" t="s">
        <v>129</v>
      </c>
      <c r="E10" s="86"/>
      <c r="F10" s="86"/>
      <c r="G10" s="86"/>
      <c r="H10" s="86"/>
      <c r="I10" s="86"/>
      <c r="J10" s="86"/>
      <c r="K10" s="86"/>
      <c r="L10" s="86"/>
      <c r="M10" s="86"/>
      <c r="N10" s="86"/>
    </row>
    <row r="11" spans="3:14" ht="15">
      <c r="C11" s="55" t="s">
        <v>136</v>
      </c>
      <c r="D11" s="6" t="s">
        <v>114</v>
      </c>
      <c r="E11" s="86"/>
      <c r="F11" s="86"/>
      <c r="G11" s="86"/>
      <c r="H11" s="86"/>
      <c r="I11" s="86"/>
      <c r="J11" s="86"/>
      <c r="K11" s="86"/>
      <c r="L11" s="86"/>
      <c r="M11" s="86"/>
      <c r="N11" s="86"/>
    </row>
    <row r="12" spans="3:14">
      <c r="C12" s="55" t="s">
        <v>136</v>
      </c>
      <c r="D12" s="55" t="s">
        <v>130</v>
      </c>
      <c r="E12" s="86"/>
      <c r="F12" s="86"/>
      <c r="G12" s="86"/>
      <c r="H12" s="86"/>
      <c r="I12" s="86"/>
      <c r="J12" s="86"/>
      <c r="K12" s="86"/>
      <c r="L12" s="86"/>
      <c r="M12" s="86"/>
      <c r="N12" s="86"/>
    </row>
    <row r="13" spans="3:14">
      <c r="C13" s="55" t="s">
        <v>136</v>
      </c>
      <c r="D13" s="55" t="s">
        <v>131</v>
      </c>
      <c r="E13" s="86"/>
      <c r="F13" s="86"/>
      <c r="G13" s="86"/>
      <c r="H13" s="86"/>
      <c r="I13" s="86"/>
      <c r="J13" s="86"/>
      <c r="K13" s="86"/>
      <c r="L13" s="86"/>
      <c r="M13" s="86"/>
      <c r="N13" s="86"/>
    </row>
    <row r="14" spans="3:14">
      <c r="C14" s="55" t="s">
        <v>136</v>
      </c>
      <c r="D14" s="55" t="s">
        <v>132</v>
      </c>
      <c r="E14" s="86"/>
      <c r="F14" s="86"/>
      <c r="G14" s="86"/>
      <c r="H14" s="86"/>
      <c r="I14" s="86"/>
      <c r="J14" s="86"/>
      <c r="K14" s="86"/>
      <c r="L14" s="86"/>
      <c r="M14" s="86"/>
      <c r="N14" s="86"/>
    </row>
    <row r="15" spans="3:14">
      <c r="C15" s="55" t="s">
        <v>137</v>
      </c>
      <c r="D15" s="55" t="s">
        <v>133</v>
      </c>
      <c r="E15" s="86"/>
      <c r="F15" s="86"/>
      <c r="G15" s="86"/>
      <c r="H15" s="86"/>
      <c r="I15" s="86"/>
      <c r="J15" s="86"/>
      <c r="K15" s="86"/>
      <c r="L15" s="86"/>
      <c r="M15" s="86"/>
      <c r="N15" s="86"/>
    </row>
    <row r="16" spans="3:14">
      <c r="C16" s="55" t="s">
        <v>137</v>
      </c>
      <c r="D16" s="55" t="s">
        <v>134</v>
      </c>
      <c r="E16" s="86"/>
      <c r="F16" s="86"/>
      <c r="G16" s="86"/>
      <c r="H16" s="86"/>
      <c r="I16" s="86"/>
      <c r="J16" s="86"/>
      <c r="K16" s="86"/>
      <c r="L16" s="86"/>
      <c r="M16" s="86"/>
      <c r="N16" s="86"/>
    </row>
    <row r="17" spans="3:14">
      <c r="C17" s="55" t="s">
        <v>137</v>
      </c>
      <c r="D17" s="55" t="s">
        <v>130</v>
      </c>
      <c r="E17" s="86"/>
      <c r="F17" s="86"/>
      <c r="G17" s="86"/>
      <c r="H17" s="86"/>
      <c r="I17" s="86"/>
      <c r="J17" s="86"/>
      <c r="K17" s="86"/>
      <c r="L17" s="86"/>
      <c r="M17" s="86"/>
      <c r="N17" s="86"/>
    </row>
    <row r="18" spans="3:14">
      <c r="C18" s="55" t="s">
        <v>137</v>
      </c>
      <c r="D18" s="55" t="s">
        <v>114</v>
      </c>
      <c r="E18" s="86"/>
      <c r="F18" s="86"/>
      <c r="G18" s="86"/>
      <c r="H18" s="86"/>
      <c r="I18" s="86"/>
      <c r="J18" s="86"/>
      <c r="K18" s="86"/>
      <c r="L18" s="86"/>
      <c r="M18" s="86"/>
      <c r="N18" s="86"/>
    </row>
    <row r="19" spans="3:14">
      <c r="C19" s="94"/>
      <c r="D19" s="94"/>
      <c r="E19" s="86"/>
      <c r="F19" s="86"/>
      <c r="G19" s="86"/>
      <c r="H19" s="86"/>
      <c r="I19" s="86"/>
      <c r="J19" s="86"/>
      <c r="K19" s="86"/>
      <c r="L19" s="86"/>
      <c r="M19" s="86"/>
      <c r="N19" s="86"/>
    </row>
    <row r="20" spans="3:14">
      <c r="C20" s="94"/>
      <c r="D20" s="94"/>
      <c r="E20" s="86"/>
      <c r="F20" s="86"/>
      <c r="G20" s="86"/>
      <c r="H20" s="86"/>
      <c r="I20" s="86"/>
      <c r="J20" s="86"/>
      <c r="K20" s="86"/>
      <c r="L20" s="86"/>
      <c r="M20" s="86"/>
      <c r="N20" s="86"/>
    </row>
    <row r="21" spans="3:14">
      <c r="C21" s="94"/>
      <c r="D21" s="94"/>
      <c r="E21" s="86"/>
      <c r="F21" s="86"/>
      <c r="G21" s="86"/>
      <c r="H21" s="86"/>
      <c r="I21" s="86"/>
      <c r="J21" s="86"/>
      <c r="K21" s="86"/>
      <c r="L21" s="86"/>
      <c r="M21" s="86"/>
      <c r="N21" s="86"/>
    </row>
    <row r="22" spans="3:14">
      <c r="C22" s="94"/>
      <c r="D22" s="94"/>
      <c r="E22" s="86"/>
      <c r="F22" s="86"/>
      <c r="G22" s="86"/>
      <c r="H22" s="86"/>
      <c r="I22" s="86"/>
      <c r="J22" s="86"/>
      <c r="K22" s="86"/>
      <c r="L22" s="86"/>
      <c r="M22" s="86"/>
      <c r="N22" s="86"/>
    </row>
    <row r="23" spans="3:14">
      <c r="C23" s="94"/>
      <c r="D23" s="94"/>
      <c r="E23" s="86"/>
      <c r="F23" s="86"/>
      <c r="G23" s="86"/>
      <c r="H23" s="86"/>
      <c r="I23" s="86"/>
      <c r="J23" s="86"/>
      <c r="K23" s="86"/>
      <c r="L23" s="86"/>
      <c r="M23" s="86"/>
      <c r="N23" s="86"/>
    </row>
    <row r="24" spans="3:14">
      <c r="C24" s="94"/>
      <c r="D24" s="94"/>
      <c r="E24" s="86"/>
      <c r="F24" s="86"/>
      <c r="G24" s="86"/>
      <c r="H24" s="86"/>
      <c r="I24" s="86"/>
      <c r="J24" s="86"/>
      <c r="K24" s="86"/>
      <c r="L24" s="86"/>
      <c r="M24" s="86"/>
      <c r="N24" s="86"/>
    </row>
    <row r="25" spans="3:14">
      <c r="C25" s="94"/>
      <c r="D25" s="94"/>
      <c r="E25" s="86"/>
      <c r="F25" s="86"/>
      <c r="G25" s="86"/>
      <c r="H25" s="86"/>
      <c r="I25" s="86"/>
      <c r="J25" s="86"/>
      <c r="K25" s="86"/>
      <c r="L25" s="86"/>
      <c r="M25" s="86"/>
      <c r="N25" s="86"/>
    </row>
    <row r="26" spans="3:14">
      <c r="C26" s="94"/>
      <c r="D26" s="94"/>
      <c r="E26" s="86"/>
      <c r="F26" s="86"/>
      <c r="G26" s="86"/>
      <c r="H26" s="86"/>
      <c r="I26" s="86"/>
      <c r="J26" s="86"/>
      <c r="K26" s="86"/>
      <c r="L26" s="86"/>
      <c r="M26" s="86"/>
      <c r="N26" s="86"/>
    </row>
    <row r="27" spans="3:14" ht="15">
      <c r="C27" s="102" t="s">
        <v>20</v>
      </c>
      <c r="D27" s="103"/>
      <c r="E27" s="17">
        <f>SUM(E7:E26)</f>
        <v>0</v>
      </c>
      <c r="F27" s="17">
        <f t="shared" ref="F27:N27" si="0">SUM(F7:F26)</f>
        <v>0</v>
      </c>
      <c r="G27" s="17">
        <f t="shared" si="0"/>
        <v>0</v>
      </c>
      <c r="H27" s="17">
        <f t="shared" si="0"/>
        <v>0</v>
      </c>
      <c r="I27" s="17">
        <f t="shared" si="0"/>
        <v>0</v>
      </c>
      <c r="J27" s="17">
        <f t="shared" si="0"/>
        <v>0</v>
      </c>
      <c r="K27" s="17">
        <f t="shared" si="0"/>
        <v>0</v>
      </c>
      <c r="L27" s="17">
        <f t="shared" si="0"/>
        <v>0</v>
      </c>
      <c r="M27" s="17">
        <f t="shared" si="0"/>
        <v>0</v>
      </c>
      <c r="N27" s="17">
        <f t="shared" si="0"/>
        <v>0</v>
      </c>
    </row>
  </sheetData>
  <sheetProtection algorithmName="SHA-512" hashValue="jvHJVroq6rfP0I/9ni24HRBffWXmgWxAg1BFUkKPD6QX65dv7X4kP/v5IYggapYmAwmz2G7CGPGZor0RCz3Pdg==" saltValue="Wm1FHmCMD2DIeXAkr67SDg==" spinCount="100000" sheet="1" objects="1" scenarios="1"/>
  <mergeCells count="2">
    <mergeCell ref="C4:N4"/>
    <mergeCell ref="C27:D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BEA8"/>
  </sheetPr>
  <dimension ref="C2:T93"/>
  <sheetViews>
    <sheetView showGridLines="0" topLeftCell="A5" zoomScale="69" zoomScaleNormal="69" workbookViewId="0">
      <selection activeCell="I24" sqref="I24"/>
    </sheetView>
  </sheetViews>
  <sheetFormatPr defaultRowHeight="12.75"/>
  <cols>
    <col min="1" max="2" width="2.7109375" customWidth="1"/>
    <col min="3" max="3" width="14.5703125" customWidth="1"/>
    <col min="4" max="5" width="47" customWidth="1"/>
    <col min="6" max="6" width="51.7109375" customWidth="1"/>
    <col min="7" max="7" width="11.7109375" customWidth="1"/>
    <col min="8" max="16" width="11.140625" customWidth="1"/>
    <col min="17" max="17" width="1.7109375" customWidth="1"/>
    <col min="18" max="18" width="13.85546875" customWidth="1"/>
    <col min="19" max="20" width="17.5703125" customWidth="1"/>
  </cols>
  <sheetData>
    <row r="2" spans="3:20" ht="15.75">
      <c r="C2" s="5" t="s">
        <v>16</v>
      </c>
      <c r="D2" s="5"/>
      <c r="E2" s="5"/>
    </row>
    <row r="3" spans="3:20" ht="15">
      <c r="C3" s="10"/>
    </row>
    <row r="4" spans="3:20">
      <c r="C4" s="61" t="s">
        <v>142</v>
      </c>
    </row>
    <row r="5" spans="3:20" ht="34.9" customHeight="1">
      <c r="C5" s="101" t="s">
        <v>150</v>
      </c>
      <c r="D5" s="115"/>
      <c r="E5" s="115"/>
      <c r="F5" s="115"/>
      <c r="G5" s="115"/>
      <c r="H5" s="115"/>
      <c r="I5" s="115"/>
      <c r="J5" s="115"/>
      <c r="K5" s="115"/>
      <c r="L5" s="115"/>
      <c r="M5" s="115"/>
      <c r="N5" s="115"/>
      <c r="O5" s="115"/>
      <c r="P5" s="115"/>
      <c r="Q5" s="115"/>
      <c r="R5" s="115"/>
    </row>
    <row r="6" spans="3:20" ht="13.15" customHeight="1">
      <c r="C6" s="70" t="s">
        <v>149</v>
      </c>
      <c r="D6" s="47"/>
      <c r="E6" s="95"/>
      <c r="F6" s="47"/>
      <c r="G6" s="47"/>
      <c r="H6" s="47"/>
      <c r="I6" s="47"/>
      <c r="J6" s="47"/>
      <c r="K6" s="47"/>
      <c r="L6" s="47"/>
      <c r="M6" s="47"/>
      <c r="N6" s="47"/>
      <c r="O6" s="47"/>
      <c r="P6" s="47"/>
      <c r="Q6" s="47"/>
      <c r="R6" s="47"/>
      <c r="S6" s="52"/>
      <c r="T6" s="56"/>
    </row>
    <row r="7" spans="3:20" ht="12" customHeight="1">
      <c r="C7" s="69"/>
      <c r="D7" s="52"/>
      <c r="E7" s="95"/>
      <c r="F7" s="52"/>
      <c r="G7" s="52"/>
      <c r="H7" s="52"/>
      <c r="I7" s="52"/>
      <c r="J7" s="52"/>
      <c r="K7" s="52"/>
      <c r="L7" s="52"/>
      <c r="M7" s="52"/>
      <c r="N7" s="52"/>
      <c r="O7" s="52"/>
      <c r="P7" s="52"/>
      <c r="Q7" s="52"/>
      <c r="R7" s="52"/>
      <c r="S7" s="52"/>
      <c r="T7" s="56"/>
    </row>
    <row r="8" spans="3:20" ht="13.15" customHeight="1">
      <c r="C8" s="46" t="s">
        <v>219</v>
      </c>
    </row>
    <row r="9" spans="3:20" ht="10.15" customHeight="1"/>
    <row r="10" spans="3:20">
      <c r="C10" s="115" t="s">
        <v>112</v>
      </c>
      <c r="D10" s="115"/>
      <c r="E10" s="115"/>
      <c r="F10" s="115"/>
      <c r="G10" s="115"/>
      <c r="H10" s="115"/>
      <c r="I10" s="115"/>
      <c r="J10" s="115"/>
      <c r="K10" s="115"/>
      <c r="L10" s="115"/>
      <c r="M10" s="115"/>
      <c r="N10" s="115"/>
      <c r="O10" s="115"/>
      <c r="P10" s="115"/>
      <c r="Q10" s="115"/>
      <c r="R10" s="115"/>
    </row>
    <row r="11" spans="3:20" ht="10.15" customHeight="1">
      <c r="C11" s="53"/>
      <c r="D11" s="53"/>
      <c r="E11" s="96"/>
      <c r="F11" s="53"/>
      <c r="G11" s="53"/>
      <c r="H11" s="53"/>
      <c r="I11" s="53"/>
      <c r="J11" s="53"/>
      <c r="K11" s="53"/>
      <c r="L11" s="53"/>
      <c r="M11" s="53"/>
      <c r="N11" s="53"/>
      <c r="O11" s="53"/>
      <c r="P11" s="53"/>
      <c r="Q11" s="53"/>
      <c r="R11" s="53"/>
      <c r="S11" s="53"/>
      <c r="T11" s="57"/>
    </row>
    <row r="12" spans="3:20">
      <c r="C12" s="61" t="s">
        <v>143</v>
      </c>
      <c r="D12" s="48"/>
      <c r="E12" s="96"/>
      <c r="F12" s="48"/>
      <c r="G12" s="48"/>
      <c r="H12" s="48"/>
      <c r="I12" s="48"/>
      <c r="J12" s="48"/>
      <c r="K12" s="48"/>
      <c r="L12" s="48"/>
      <c r="M12" s="48"/>
      <c r="N12" s="48"/>
      <c r="O12" s="48"/>
      <c r="P12" s="48"/>
      <c r="Q12" s="48"/>
      <c r="R12" s="48"/>
      <c r="S12" s="53"/>
      <c r="T12" s="57"/>
    </row>
    <row r="13" spans="3:20" ht="37.9" customHeight="1">
      <c r="C13" s="115" t="s">
        <v>145</v>
      </c>
      <c r="D13" s="115"/>
      <c r="E13" s="115"/>
      <c r="F13" s="115"/>
      <c r="G13" s="115"/>
      <c r="H13" s="115"/>
      <c r="I13" s="115"/>
      <c r="J13" s="115"/>
      <c r="K13" s="115"/>
      <c r="L13" s="115"/>
      <c r="M13" s="115"/>
      <c r="N13" s="115"/>
      <c r="O13" s="115"/>
      <c r="P13" s="115"/>
      <c r="Q13" s="115"/>
      <c r="R13" s="115"/>
    </row>
    <row r="14" spans="3:20">
      <c r="C14" s="48"/>
      <c r="D14" s="48"/>
      <c r="E14" s="96"/>
      <c r="F14" s="48"/>
      <c r="G14" s="48"/>
      <c r="H14" s="48"/>
      <c r="I14" s="48"/>
      <c r="J14" s="48"/>
      <c r="K14" s="48"/>
      <c r="L14" s="48"/>
      <c r="M14" s="48"/>
      <c r="N14" s="48"/>
      <c r="O14" s="48"/>
      <c r="P14" s="48"/>
      <c r="Q14" s="48"/>
      <c r="R14" s="48"/>
      <c r="S14" s="53"/>
      <c r="T14" s="57"/>
    </row>
    <row r="15" spans="3:20">
      <c r="C15" s="7" t="str">
        <f>Summary!$C$28</f>
        <v>Overall costs / savings</v>
      </c>
      <c r="D15" s="7"/>
      <c r="E15" s="7"/>
      <c r="F15" s="7"/>
      <c r="G15" s="50">
        <f>Summary!D28</f>
        <v>0</v>
      </c>
      <c r="H15" s="50">
        <f t="shared" ref="H15:P15" si="0">G15+H89</f>
        <v>0</v>
      </c>
      <c r="I15" s="50">
        <f t="shared" si="0"/>
        <v>0</v>
      </c>
      <c r="J15" s="50">
        <f t="shared" si="0"/>
        <v>0</v>
      </c>
      <c r="K15" s="50">
        <f t="shared" si="0"/>
        <v>0</v>
      </c>
      <c r="L15" s="50">
        <f t="shared" si="0"/>
        <v>0</v>
      </c>
      <c r="M15" s="50">
        <f t="shared" si="0"/>
        <v>0</v>
      </c>
      <c r="N15" s="50">
        <f t="shared" si="0"/>
        <v>0</v>
      </c>
      <c r="O15" s="50">
        <f t="shared" si="0"/>
        <v>0</v>
      </c>
      <c r="P15" s="50">
        <f t="shared" si="0"/>
        <v>0</v>
      </c>
      <c r="Q15" s="48"/>
      <c r="R15" s="48"/>
      <c r="S15" s="53"/>
      <c r="T15" s="57"/>
    </row>
    <row r="16" spans="3:20">
      <c r="C16" s="48"/>
      <c r="D16" s="48"/>
      <c r="E16" s="96"/>
      <c r="F16" s="48"/>
      <c r="G16" s="48"/>
      <c r="H16" s="48"/>
      <c r="I16" s="48"/>
      <c r="J16" s="48"/>
      <c r="K16" s="48"/>
      <c r="L16" s="48"/>
      <c r="M16" s="48"/>
      <c r="N16" s="48"/>
      <c r="O16" s="48"/>
      <c r="P16" s="48"/>
      <c r="Q16" s="48"/>
      <c r="R16" s="48"/>
      <c r="S16" s="53"/>
      <c r="T16" s="57"/>
    </row>
    <row r="17" spans="3:20">
      <c r="C17" s="53"/>
      <c r="D17" s="53"/>
      <c r="E17" s="96"/>
      <c r="F17" s="53"/>
      <c r="G17" s="53"/>
      <c r="H17" s="53"/>
      <c r="I17" s="53"/>
      <c r="J17" s="53"/>
      <c r="K17" s="53"/>
      <c r="L17" s="53"/>
      <c r="M17" s="53"/>
      <c r="N17" s="53"/>
      <c r="O17" s="53"/>
      <c r="P17" s="53"/>
      <c r="Q17" s="53"/>
      <c r="R17" s="53"/>
      <c r="S17" s="53"/>
      <c r="T17" s="57"/>
    </row>
    <row r="18" spans="3:20">
      <c r="C18" s="60" t="s">
        <v>144</v>
      </c>
      <c r="D18" s="53"/>
      <c r="E18" s="96"/>
      <c r="F18" s="53"/>
      <c r="G18" s="53"/>
      <c r="H18" s="53"/>
      <c r="I18" s="53"/>
      <c r="J18" s="53"/>
      <c r="K18" s="53"/>
      <c r="L18" s="53"/>
      <c r="M18" s="53"/>
      <c r="N18" s="53"/>
      <c r="O18" s="53"/>
      <c r="P18" s="53"/>
      <c r="Q18" s="53"/>
      <c r="R18" s="53"/>
      <c r="S18" s="53"/>
      <c r="T18" s="57"/>
    </row>
    <row r="19" spans="3:20" ht="30">
      <c r="G19" s="121" t="s">
        <v>17</v>
      </c>
      <c r="H19" s="122"/>
      <c r="I19" s="122"/>
      <c r="J19" s="122"/>
      <c r="K19" s="122"/>
      <c r="L19" s="122"/>
      <c r="M19" s="122"/>
      <c r="N19" s="122"/>
      <c r="O19" s="122"/>
      <c r="P19" s="123"/>
      <c r="R19" s="18" t="s">
        <v>31</v>
      </c>
      <c r="S19" s="18" t="s">
        <v>148</v>
      </c>
      <c r="T19" s="18" t="s">
        <v>148</v>
      </c>
    </row>
    <row r="20" spans="3:20" s="13" customFormat="1" ht="27" customHeight="1">
      <c r="C20" s="24" t="str">
        <f>CostData_LookUp!C8</f>
        <v>Outcome category</v>
      </c>
      <c r="D20" s="14" t="s">
        <v>113</v>
      </c>
      <c r="E20" s="14" t="s">
        <v>220</v>
      </c>
      <c r="F20" s="14" t="s">
        <v>221</v>
      </c>
      <c r="G20" s="14" t="s">
        <v>4</v>
      </c>
      <c r="H20" s="14" t="s">
        <v>5</v>
      </c>
      <c r="I20" s="14" t="s">
        <v>6</v>
      </c>
      <c r="J20" s="14" t="s">
        <v>7</v>
      </c>
      <c r="K20" s="14" t="s">
        <v>8</v>
      </c>
      <c r="L20" s="14" t="s">
        <v>9</v>
      </c>
      <c r="M20" s="14" t="s">
        <v>10</v>
      </c>
      <c r="N20" s="14" t="s">
        <v>11</v>
      </c>
      <c r="O20" s="14" t="s">
        <v>12</v>
      </c>
      <c r="P20" s="14" t="s">
        <v>13</v>
      </c>
      <c r="R20" s="14" t="s">
        <v>35</v>
      </c>
      <c r="S20" s="14" t="s">
        <v>158</v>
      </c>
      <c r="T20" s="14" t="s">
        <v>159</v>
      </c>
    </row>
    <row r="21" spans="3:20" ht="27" customHeight="1">
      <c r="C21" s="124" t="str">
        <f>CostData_LookUp!C9</f>
        <v>Health</v>
      </c>
      <c r="D21" s="20" t="str">
        <f>IF(CostData_LookUp!D9="","",CostData_LookUp!D9)</f>
        <v>GP attendances</v>
      </c>
      <c r="E21" s="20" t="str">
        <f>IF(CostData_LookUp!F9="","",CostData_LookUp!F9)</f>
        <v>Cost per face-to-face consultation with patients</v>
      </c>
      <c r="F21" s="20" t="str">
        <f>IF(CostData_LookUp!G9="","",CostData_LookUp!G9)</f>
        <v>Number of GP attendances avoided/saved per year</v>
      </c>
      <c r="G21" s="85"/>
      <c r="H21" s="85"/>
      <c r="I21" s="85"/>
      <c r="J21" s="85"/>
      <c r="K21" s="85"/>
      <c r="L21" s="85"/>
      <c r="M21" s="85"/>
      <c r="N21" s="85"/>
      <c r="O21" s="85"/>
      <c r="P21" s="85"/>
      <c r="R21" s="11" t="s">
        <v>33</v>
      </c>
      <c r="S21" s="20" t="str">
        <f>IF($D21="","",IF(CostData_LookUp!M9=0,"",CostData_LookUp!M9))</f>
        <v>NHS</v>
      </c>
      <c r="T21" s="20" t="str">
        <f>IF($D21="","",IF(CostData_LookUp!N9=0,"",CostData_LookUp!N9))</f>
        <v>GP</v>
      </c>
    </row>
    <row r="22" spans="3:20" ht="27" customHeight="1">
      <c r="C22" s="125"/>
      <c r="D22" s="20" t="str">
        <f>IF(CostData_LookUp!D10="","",CostData_LookUp!D10)</f>
        <v>Hospital admissions</v>
      </c>
      <c r="E22" s="20" t="str">
        <f>IF(CostData_LookUp!F10="","",CostData_LookUp!F10)</f>
        <v>Average cost per episode (elective and non-elective)</v>
      </c>
      <c r="F22" s="20" t="str">
        <f>IF(CostData_LookUp!G10="","",CostData_LookUp!G10)</f>
        <v>Number of reablement packages avoided/saved in year</v>
      </c>
      <c r="G22" s="85"/>
      <c r="H22" s="85"/>
      <c r="I22" s="85"/>
      <c r="J22" s="85"/>
      <c r="K22" s="85"/>
      <c r="L22" s="85"/>
      <c r="M22" s="85"/>
      <c r="N22" s="85"/>
      <c r="O22" s="85"/>
      <c r="P22" s="85"/>
      <c r="R22" s="11" t="s">
        <v>33</v>
      </c>
      <c r="S22" s="20" t="str">
        <f>IF($D22="","",IF(CostData_LookUp!M10=0,"",CostData_LookUp!M10))</f>
        <v>NHS</v>
      </c>
      <c r="T22" s="20" t="str">
        <f>IF($D22="","",IF(CostData_LookUp!N10=0,"",CostData_LookUp!N10))</f>
        <v>Clinical Commissioning Group</v>
      </c>
    </row>
    <row r="23" spans="3:20" ht="27" customHeight="1">
      <c r="C23" s="125"/>
      <c r="D23" s="20" t="str">
        <f>IF(CostData_LookUp!D11="","",CostData_LookUp!D11)</f>
        <v>A&amp;E attendances</v>
      </c>
      <c r="E23" s="20" t="str">
        <f>IF(CostData_LookUp!F11="","",CostData_LookUp!F11)</f>
        <v>Overall average cost per incident of an attendance</v>
      </c>
      <c r="F23" s="20" t="str">
        <f>IF(CostData_LookUp!G11="","",CostData_LookUp!G11)</f>
        <v>Number of A&amp;E attendances avoided/saved per year</v>
      </c>
      <c r="G23" s="85"/>
      <c r="H23" s="85"/>
      <c r="I23" s="85"/>
      <c r="J23" s="85"/>
      <c r="K23" s="85"/>
      <c r="L23" s="85"/>
      <c r="M23" s="85"/>
      <c r="N23" s="85"/>
      <c r="O23" s="85"/>
      <c r="P23" s="85"/>
      <c r="R23" s="11" t="s">
        <v>33</v>
      </c>
      <c r="S23" s="20" t="str">
        <f>IF($D23="","",IF(CostData_LookUp!M11=0,"",CostData_LookUp!M11))</f>
        <v>NHS</v>
      </c>
      <c r="T23" s="20" t="str">
        <f>IF($D23="","",IF(CostData_LookUp!N11=0,"",CostData_LookUp!N11))</f>
        <v>Clinical Commissioning Group</v>
      </c>
    </row>
    <row r="24" spans="3:20" ht="27" customHeight="1">
      <c r="C24" s="125"/>
      <c r="D24" s="20" t="str">
        <f>IF(CostData_LookUp!D12="","",CostData_LookUp!D12)</f>
        <v>Hospital day cases</v>
      </c>
      <c r="E24" s="20" t="str">
        <f>IF(CostData_LookUp!F12="","",CostData_LookUp!F12)</f>
        <v>Average cost per episode</v>
      </c>
      <c r="F24" s="20" t="str">
        <f>IF(CostData_LookUp!G12="","",CostData_LookUp!G12)</f>
        <v>Number of hospital day cases avoided per year</v>
      </c>
      <c r="G24" s="85"/>
      <c r="H24" s="98"/>
      <c r="I24" s="85"/>
      <c r="J24" s="85"/>
      <c r="K24" s="85"/>
      <c r="L24" s="85"/>
      <c r="M24" s="85"/>
      <c r="N24" s="85"/>
      <c r="O24" s="85"/>
      <c r="P24" s="85"/>
      <c r="R24" s="11" t="s">
        <v>33</v>
      </c>
      <c r="S24" s="20" t="str">
        <f>IF($D24="","",IF(CostData_LookUp!M12=0,"",CostData_LookUp!M12))</f>
        <v>NHS</v>
      </c>
      <c r="T24" s="20" t="str">
        <f>IF($D24="","",IF(CostData_LookUp!N12=0,"",CostData_LookUp!N12))</f>
        <v>Clinical Commissioning Group</v>
      </c>
    </row>
    <row r="25" spans="3:20" ht="27" customHeight="1">
      <c r="C25" s="125"/>
      <c r="D25" s="20" t="str">
        <f>IF(CostData_LookUp!D13="","",CostData_LookUp!D13)</f>
        <v>Hospital outpatient appointments</v>
      </c>
      <c r="E25" s="20" t="str">
        <f>IF(CostData_LookUp!F13="","",CostData_LookUp!F13)</f>
        <v>Aaverage cost per outpatient admission</v>
      </c>
      <c r="F25" s="20" t="str">
        <f>IF(CostData_LookUp!G13="","",CostData_LookUp!G13)</f>
        <v>Number of outpatient appointments avoided per year</v>
      </c>
      <c r="G25" s="85"/>
      <c r="H25" s="85"/>
      <c r="I25" s="85"/>
      <c r="J25" s="85"/>
      <c r="K25" s="85"/>
      <c r="L25" s="85"/>
      <c r="M25" s="85"/>
      <c r="N25" s="85"/>
      <c r="O25" s="85"/>
      <c r="P25" s="85"/>
      <c r="R25" s="11" t="s">
        <v>33</v>
      </c>
      <c r="S25" s="20" t="str">
        <f>IF($D25="","",IF(CostData_LookUp!M13=0,"",CostData_LookUp!M13))</f>
        <v>NHS</v>
      </c>
      <c r="T25" s="20" t="str">
        <f>IF($D25="","",IF(CostData_LookUp!N13=0,"",CostData_LookUp!N13))</f>
        <v>Clinical Commissioning Group</v>
      </c>
    </row>
    <row r="26" spans="3:20" ht="27" customHeight="1">
      <c r="C26" s="125"/>
      <c r="D26" s="20" t="str">
        <f>IF(CostData_LookUp!D14="","",CostData_LookUp!D14)</f>
        <v>Service provision for children/ adolescents suffering from mental health disorders</v>
      </c>
      <c r="E26" s="20" t="str">
        <f>IF(CostData_LookUp!F14="","",CostData_LookUp!F14)</f>
        <v>Per person per year - total fiscal cost (to the NHS)</v>
      </c>
      <c r="F26" s="20" t="str">
        <f>IF(CostData_LookUp!G14="","",CostData_LookUp!G14)</f>
        <v>Incidents of children/adolescents in need of support for mental health disorders avoided per year</v>
      </c>
      <c r="G26" s="85"/>
      <c r="H26" s="85"/>
      <c r="I26" s="85"/>
      <c r="J26" s="85"/>
      <c r="K26" s="85"/>
      <c r="L26" s="85"/>
      <c r="M26" s="85"/>
      <c r="N26" s="85"/>
      <c r="O26" s="85"/>
      <c r="P26" s="85"/>
      <c r="R26" s="11" t="s">
        <v>33</v>
      </c>
      <c r="S26" s="20" t="str">
        <f>IF($D26="","",IF(CostData_LookUp!M14=0,"",CostData_LookUp!M14))</f>
        <v>NHS</v>
      </c>
      <c r="T26" s="20" t="str">
        <f>IF($D26="","",IF(CostData_LookUp!N14=0,"",CostData_LookUp!N14))</f>
        <v>Clinical Commissioning Group</v>
      </c>
    </row>
    <row r="27" spans="3:20" ht="27" customHeight="1">
      <c r="C27" s="125"/>
      <c r="D27" s="20" t="str">
        <f>IF(CostData_LookUp!D15="","",CostData_LookUp!D15)</f>
        <v>Mental health community provision</v>
      </c>
      <c r="E27" s="20" t="str">
        <f>IF(CostData_LookUp!F15="","",CostData_LookUp!F15)</f>
        <v>Average cost per contact</v>
      </c>
      <c r="F27" s="20" t="str">
        <f>IF(CostData_LookUp!G15="","",CostData_LookUp!G15)</f>
        <v>Total number of contacts with community mental health provision avoided per year</v>
      </c>
      <c r="G27" s="85"/>
      <c r="H27" s="85"/>
      <c r="I27" s="85"/>
      <c r="J27" s="85"/>
      <c r="K27" s="85"/>
      <c r="L27" s="85"/>
      <c r="M27" s="85"/>
      <c r="N27" s="85"/>
      <c r="O27" s="85"/>
      <c r="P27" s="85"/>
      <c r="R27" s="11" t="s">
        <v>33</v>
      </c>
      <c r="S27" s="20" t="str">
        <f>IF($D27="","",IF(CostData_LookUp!M15=0,"",CostData_LookUp!M15))</f>
        <v>NHS</v>
      </c>
      <c r="T27" s="20" t="str">
        <f>IF($D27="","",IF(CostData_LookUp!N15=0,"",CostData_LookUp!N15))</f>
        <v>Clinical Commissioning Group</v>
      </c>
    </row>
    <row r="28" spans="3:20" ht="27" customHeight="1">
      <c r="C28" s="125"/>
      <c r="D28" s="20" t="str">
        <f>IF(CostData_LookUp!D16="","",CostData_LookUp!D16)</f>
        <v>Local authority care home for people with mental health problems</v>
      </c>
      <c r="E28" s="20" t="str">
        <f>IF(CostData_LookUp!F16="","",CostData_LookUp!F16)</f>
        <v>Weeks in local authority care home</v>
      </c>
      <c r="F28" s="20" t="str">
        <f>IF(CostData_LookUp!G16="","",CostData_LookUp!G16)</f>
        <v>Total number of weeks avoided across all clients per year</v>
      </c>
      <c r="G28" s="85"/>
      <c r="H28" s="85"/>
      <c r="I28" s="85"/>
      <c r="J28" s="85"/>
      <c r="K28" s="85"/>
      <c r="L28" s="85"/>
      <c r="M28" s="85"/>
      <c r="N28" s="85"/>
      <c r="O28" s="85"/>
      <c r="P28" s="85"/>
      <c r="R28" s="11" t="s">
        <v>33</v>
      </c>
      <c r="S28" s="20" t="str">
        <f>IF($D28="","",IF(CostData_LookUp!M16=0,"",CostData_LookUp!M16))</f>
        <v>Local Authority</v>
      </c>
      <c r="T28" s="20" t="str">
        <f>IF($D28="","",IF(CostData_LookUp!N16=0,"",CostData_LookUp!N16))</f>
        <v>Social Services</v>
      </c>
    </row>
    <row r="29" spans="3:20" ht="27" customHeight="1">
      <c r="C29" s="125"/>
      <c r="D29" s="20" t="str">
        <f>IF(CostData_LookUp!D17="","",CostData_LookUp!D17)</f>
        <v>Community nurse (district nursing sister, district nurse)</v>
      </c>
      <c r="E29" s="20" t="str">
        <f>IF(CostData_LookUp!F17="","",CostData_LookUp!F17)</f>
        <v>Cost per hour</v>
      </c>
      <c r="F29" s="20" t="str">
        <f>IF(CostData_LookUp!G17="","",CostData_LookUp!G17)</f>
        <v>Total number of hours of community nursing support across all patients avoided per year</v>
      </c>
      <c r="G29" s="85"/>
      <c r="H29" s="85"/>
      <c r="I29" s="85"/>
      <c r="J29" s="85"/>
      <c r="K29" s="85"/>
      <c r="L29" s="85"/>
      <c r="M29" s="85"/>
      <c r="N29" s="85"/>
      <c r="O29" s="85"/>
      <c r="P29" s="85"/>
      <c r="R29" s="11" t="s">
        <v>33</v>
      </c>
      <c r="S29" s="20" t="str">
        <f>IF($D29="","",IF(CostData_LookUp!M17=0,"",CostData_LookUp!M17))</f>
        <v>NHS</v>
      </c>
      <c r="T29" s="20" t="str">
        <f>IF($D29="","",IF(CostData_LookUp!N17=0,"",CostData_LookUp!N17))</f>
        <v>Clinical Commissioning Group</v>
      </c>
    </row>
    <row r="30" spans="3:20" ht="27" customHeight="1">
      <c r="C30" s="126" t="str">
        <f>CostData_LookUp!C18</f>
        <v>Social care</v>
      </c>
      <c r="D30" s="20" t="str">
        <f>IF(CostData_LookUp!D18="","",CostData_LookUp!D18)</f>
        <v>Reablement Service</v>
      </c>
      <c r="E30" s="20" t="str">
        <f>IF(CostData_LookUp!F18="","",CostData_LookUp!F18)</f>
        <v>Average cost per service user</v>
      </c>
      <c r="F30" s="20" t="str">
        <f>IF(CostData_LookUp!G18="","",CostData_LookUp!G18)</f>
        <v>Number of service users avoided per year</v>
      </c>
      <c r="G30" s="85"/>
      <c r="H30" s="85"/>
      <c r="I30" s="85"/>
      <c r="J30" s="85"/>
      <c r="K30" s="85"/>
      <c r="L30" s="85"/>
      <c r="M30" s="85"/>
      <c r="N30" s="85"/>
      <c r="O30" s="85"/>
      <c r="P30" s="85"/>
      <c r="R30" s="11" t="s">
        <v>33</v>
      </c>
      <c r="S30" s="20" t="str">
        <f>IF($D30="","",IF(CostData_LookUp!M18=0,"",CostData_LookUp!M18))</f>
        <v>Local Authority</v>
      </c>
      <c r="T30" s="20" t="str">
        <f>IF($D30="","",IF(CostData_LookUp!N18=0,"",CostData_LookUp!N18))</f>
        <v>NHS</v>
      </c>
    </row>
    <row r="31" spans="3:20" ht="27" customHeight="1">
      <c r="C31" s="127"/>
      <c r="D31" s="20" t="str">
        <f>IF(CostData_LookUp!D19="","",CostData_LookUp!D19)</f>
        <v xml:space="preserve">Residential care for older people </v>
      </c>
      <c r="E31" s="20" t="str">
        <f>IF(CostData_LookUp!F19="","",CostData_LookUp!F19)</f>
        <v>Average gross weekly expenditure per person, England</v>
      </c>
      <c r="F31" s="20" t="str">
        <f>IF(CostData_LookUp!G19="","",CostData_LookUp!G19)</f>
        <v>Total number of weeks avoided across all clients per year</v>
      </c>
      <c r="G31" s="85"/>
      <c r="H31" s="85"/>
      <c r="I31" s="85"/>
      <c r="J31" s="85"/>
      <c r="K31" s="85"/>
      <c r="L31" s="85"/>
      <c r="M31" s="85"/>
      <c r="N31" s="85"/>
      <c r="O31" s="85"/>
      <c r="P31" s="85"/>
      <c r="R31" s="11" t="s">
        <v>33</v>
      </c>
      <c r="S31" s="20" t="str">
        <f>IF($D31="","",IF(CostData_LookUp!M19=0,"",CostData_LookUp!M19))</f>
        <v>Local Authority</v>
      </c>
      <c r="T31" s="20" t="str">
        <f>IF($D31="","",IF(CostData_LookUp!N19=0,"",CostData_LookUp!N19))</f>
        <v>Social Services</v>
      </c>
    </row>
    <row r="32" spans="3:20" ht="27" customHeight="1">
      <c r="C32" s="127"/>
      <c r="D32" s="20" t="str">
        <f>IF(CostData_LookUp!D20="","",CostData_LookUp!D20)</f>
        <v>Nursing care for older people</v>
      </c>
      <c r="E32" s="20" t="str">
        <f>IF(CostData_LookUp!F20="","",CostData_LookUp!F20)</f>
        <v>Average gross weekly expenditure per person, England</v>
      </c>
      <c r="F32" s="20" t="str">
        <f>IF(CostData_LookUp!G20="","",CostData_LookUp!G20)</f>
        <v>Total number of weeks avoided across all clients per year</v>
      </c>
      <c r="G32" s="85"/>
      <c r="H32" s="85"/>
      <c r="I32" s="85"/>
      <c r="J32" s="85"/>
      <c r="K32" s="85"/>
      <c r="L32" s="85"/>
      <c r="M32" s="85"/>
      <c r="N32" s="85"/>
      <c r="O32" s="85"/>
      <c r="P32" s="85"/>
      <c r="R32" s="11" t="s">
        <v>33</v>
      </c>
      <c r="S32" s="20" t="str">
        <f>IF($D32="","",IF(CostData_LookUp!M20=0,"",CostData_LookUp!M20))</f>
        <v>Local Authority</v>
      </c>
      <c r="T32" s="20" t="str">
        <f>IF($D32="","",IF(CostData_LookUp!N20=0,"",CostData_LookUp!N20))</f>
        <v>NHS</v>
      </c>
    </row>
    <row r="33" spans="3:20" ht="27" customHeight="1">
      <c r="C33" s="127"/>
      <c r="D33" s="20" t="str">
        <f>IF(CostData_LookUp!D21="","",CostData_LookUp!D21)</f>
        <v>Home care packages for older people,</v>
      </c>
      <c r="E33" s="20" t="str">
        <f>IF(CostData_LookUp!F21="","",CostData_LookUp!F21)</f>
        <v>Average gross weekly cost</v>
      </c>
      <c r="F33" s="20" t="str">
        <f>IF(CostData_LookUp!G21="","",CostData_LookUp!G21)</f>
        <v>Total number of weeks avoided across all clients per year</v>
      </c>
      <c r="G33" s="85"/>
      <c r="H33" s="85"/>
      <c r="I33" s="85"/>
      <c r="J33" s="85"/>
      <c r="K33" s="85"/>
      <c r="L33" s="85"/>
      <c r="M33" s="85"/>
      <c r="N33" s="85"/>
      <c r="O33" s="85"/>
      <c r="P33" s="85"/>
      <c r="R33" s="11" t="s">
        <v>33</v>
      </c>
      <c r="S33" s="20" t="str">
        <f>IF($D33="","",IF(CostData_LookUp!M21=0,"",CostData_LookUp!M21))</f>
        <v>Local Authority</v>
      </c>
      <c r="T33" s="20" t="str">
        <f>IF($D33="","",IF(CostData_LookUp!N21=0,"",CostData_LookUp!N21))</f>
        <v>Social Services</v>
      </c>
    </row>
    <row r="34" spans="3:20" ht="27" customHeight="1">
      <c r="C34" s="127"/>
      <c r="D34" s="20" t="str">
        <f>IF(CostData_LookUp!D22="","",CostData_LookUp!D22)</f>
        <v>Day care or day services for older people</v>
      </c>
      <c r="E34" s="20" t="str">
        <f>IF(CostData_LookUp!F22="","",CostData_LookUp!F22)</f>
        <v>Average gross weekly cost</v>
      </c>
      <c r="F34" s="20" t="str">
        <f>IF(CostData_LookUp!G22="","",CostData_LookUp!G22)</f>
        <v>Total number of weeks avoided across all clients per year</v>
      </c>
      <c r="G34" s="85"/>
      <c r="H34" s="85"/>
      <c r="I34" s="85"/>
      <c r="J34" s="98"/>
      <c r="K34" s="85"/>
      <c r="L34" s="85"/>
      <c r="M34" s="85"/>
      <c r="N34" s="85"/>
      <c r="O34" s="85"/>
      <c r="P34" s="85"/>
      <c r="R34" s="11" t="s">
        <v>33</v>
      </c>
      <c r="S34" s="20" t="str">
        <f>IF($D34="","",IF(CostData_LookUp!M22=0,"",CostData_LookUp!M22))</f>
        <v>Local Authority</v>
      </c>
      <c r="T34" s="20" t="str">
        <f>IF($D34="","",IF(CostData_LookUp!N22=0,"",CostData_LookUp!N22))</f>
        <v>Social Services</v>
      </c>
    </row>
    <row r="35" spans="3:20" ht="27" customHeight="1">
      <c r="C35" s="127"/>
      <c r="D35" s="20" t="str">
        <f>IF(CostData_LookUp!D23="","",CostData_LookUp!D23)</f>
        <v>Supporting adults with a learning disability in residential care</v>
      </c>
      <c r="E35" s="20" t="str">
        <f>IF(CostData_LookUp!F23="","",CostData_LookUp!F23)</f>
        <v>Average gross weekly expenditure</v>
      </c>
      <c r="F35" s="20" t="str">
        <f>IF(CostData_LookUp!G23="","",CostData_LookUp!G23)</f>
        <v>Total number of weeks avoided across all clients per year</v>
      </c>
      <c r="G35" s="85"/>
      <c r="H35" s="85"/>
      <c r="I35" s="85"/>
      <c r="J35" s="85"/>
      <c r="K35" s="85"/>
      <c r="L35" s="85"/>
      <c r="M35" s="85"/>
      <c r="N35" s="85"/>
      <c r="O35" s="85"/>
      <c r="P35" s="85"/>
      <c r="R35" s="11" t="s">
        <v>33</v>
      </c>
      <c r="S35" s="20" t="str">
        <f>IF($D35="","",IF(CostData_LookUp!M23=0,"",CostData_LookUp!M23))</f>
        <v>Local authority</v>
      </c>
      <c r="T35" s="20" t="str">
        <f>IF($D35="","",IF(CostData_LookUp!N23=0,"",CostData_LookUp!N23))</f>
        <v>Social Services</v>
      </c>
    </row>
    <row r="36" spans="3:20" ht="27" customHeight="1">
      <c r="C36" s="127"/>
      <c r="D36" s="20" t="str">
        <f>IF(CostData_LookUp!D24="","",CostData_LookUp!D24)</f>
        <v>Child taken into care</v>
      </c>
      <c r="E36" s="20" t="str">
        <f>IF(CostData_LookUp!F24="","",CostData_LookUp!F24)</f>
        <v>Average cost per year across different types of care setting</v>
      </c>
      <c r="F36" s="20" t="str">
        <f>IF(CostData_LookUp!G24="","",CostData_LookUp!G24)</f>
        <v>Number of children taken into care avoided per year</v>
      </c>
      <c r="G36" s="85"/>
      <c r="H36" s="85"/>
      <c r="I36" s="85"/>
      <c r="J36" s="85"/>
      <c r="K36" s="85"/>
      <c r="L36" s="85"/>
      <c r="M36" s="85"/>
      <c r="N36" s="85"/>
      <c r="O36" s="85"/>
      <c r="P36" s="85"/>
      <c r="R36" s="11" t="s">
        <v>33</v>
      </c>
      <c r="S36" s="20" t="str">
        <f>IF($D36="","",IF(CostData_LookUp!M24=0,"",CostData_LookUp!M24))</f>
        <v>Local Authority</v>
      </c>
      <c r="T36" s="20" t="str">
        <f>IF($D36="","",IF(CostData_LookUp!N24=0,"",CostData_LookUp!N24))</f>
        <v>Social Services</v>
      </c>
    </row>
    <row r="37" spans="3:20" ht="27" customHeight="1">
      <c r="C37" s="127"/>
      <c r="D37" s="20" t="str">
        <f>IF(CostData_LookUp!D25="","",CostData_LookUp!D25)</f>
        <v>Local authority residential care home for children</v>
      </c>
      <c r="E37" s="20" t="str">
        <f>IF(CostData_LookUp!F25="","",CostData_LookUp!F25)</f>
        <v>Cost per week</v>
      </c>
      <c r="F37" s="20" t="str">
        <f>IF(CostData_LookUp!G25="","",CostData_LookUp!G25)</f>
        <v>Total number of weeks avoided across all children per year</v>
      </c>
      <c r="G37" s="85"/>
      <c r="H37" s="85"/>
      <c r="I37" s="85"/>
      <c r="J37" s="85"/>
      <c r="K37" s="85"/>
      <c r="L37" s="85"/>
      <c r="M37" s="85"/>
      <c r="N37" s="85"/>
      <c r="O37" s="85"/>
      <c r="P37" s="85"/>
      <c r="R37" s="11" t="s">
        <v>33</v>
      </c>
      <c r="S37" s="20" t="str">
        <f>IF($D37="","",IF(CostData_LookUp!M25=0,"",CostData_LookUp!M25))</f>
        <v>Local Authority</v>
      </c>
      <c r="T37" s="20" t="str">
        <f>IF($D37="","",IF(CostData_LookUp!N25=0,"",CostData_LookUp!N25))</f>
        <v>Social Services</v>
      </c>
    </row>
    <row r="38" spans="3:20" ht="27" customHeight="1">
      <c r="C38" s="127"/>
      <c r="D38" s="20" t="str">
        <f>IF(CostData_LookUp!D26="","",CostData_LookUp!D26)</f>
        <v>Social worker hours (Adult services)</v>
      </c>
      <c r="E38" s="20" t="str">
        <f>IF(CostData_LookUp!F26="","",CostData_LookUp!F26)</f>
        <v>cost per hour, without qualification costs</v>
      </c>
      <c r="F38" s="20" t="str">
        <f>IF(CostData_LookUp!G26="","",CostData_LookUp!G26)</f>
        <v>Total number of hours of social worker support avoided across all ADULT clients per year</v>
      </c>
      <c r="G38" s="85"/>
      <c r="H38" s="85"/>
      <c r="I38" s="85"/>
      <c r="J38" s="85"/>
      <c r="K38" s="85"/>
      <c r="L38" s="85"/>
      <c r="M38" s="85"/>
      <c r="N38" s="85"/>
      <c r="O38" s="85"/>
      <c r="P38" s="85"/>
      <c r="R38" s="11" t="s">
        <v>33</v>
      </c>
      <c r="S38" s="20" t="str">
        <f>IF($D38="","",IF(CostData_LookUp!M26=0,"",CostData_LookUp!M26))</f>
        <v>Local Authority</v>
      </c>
      <c r="T38" s="20" t="str">
        <f>IF($D38="","",IF(CostData_LookUp!N26=0,"",CostData_LookUp!N26))</f>
        <v>Social Services</v>
      </c>
    </row>
    <row r="39" spans="3:20" ht="27" customHeight="1">
      <c r="C39" s="128"/>
      <c r="D39" s="20" t="str">
        <f>IF(CostData_LookUp!D27="","",CostData_LookUp!D27)</f>
        <v>Social worker hours (Children's services)</v>
      </c>
      <c r="E39" s="20" t="str">
        <f>IF(CostData_LookUp!F27="","",CostData_LookUp!F27)</f>
        <v>cost per hour, without qualification costs</v>
      </c>
      <c r="F39" s="20" t="str">
        <f>IF(CostData_LookUp!G27="","",CostData_LookUp!G27)</f>
        <v>Total number of hours of social worker support avoided across all children per year</v>
      </c>
      <c r="G39" s="85"/>
      <c r="H39" s="85"/>
      <c r="I39" s="85"/>
      <c r="J39" s="85"/>
      <c r="K39" s="85"/>
      <c r="L39" s="85"/>
      <c r="M39" s="85"/>
      <c r="N39" s="85"/>
      <c r="O39" s="85"/>
      <c r="P39" s="85"/>
      <c r="R39" s="11" t="s">
        <v>33</v>
      </c>
      <c r="S39" s="20" t="str">
        <f>IF($D39="","",IF(CostData_LookUp!M27=0,"",CostData_LookUp!M27))</f>
        <v>Local Authority</v>
      </c>
      <c r="T39" s="20" t="str">
        <f>IF($D39="","",IF(CostData_LookUp!N27=0,"",CostData_LookUp!N27))</f>
        <v>Social Services</v>
      </c>
    </row>
    <row r="40" spans="3:20" ht="27" customHeight="1">
      <c r="C40" s="116" t="str">
        <f>CostData_LookUp!C28</f>
        <v>Crime</v>
      </c>
      <c r="D40" s="20" t="str">
        <f>IF(CostData_LookUp!D28="","",CostData_LookUp!D28)</f>
        <v>Unit cost of custody served in prison (under 18):</v>
      </c>
      <c r="E40" s="20" t="str">
        <f>IF(CostData_LookUp!F28="","",CostData_LookUp!F28)</f>
        <v>Average cost across all prisons, including central costs (costs per prisoner per annum)</v>
      </c>
      <c r="F40" s="20" t="str">
        <f>IF(CostData_LookUp!G28="","",CostData_LookUp!G28)</f>
        <v>Number of stays in custody for a year avoided</v>
      </c>
      <c r="G40" s="85"/>
      <c r="H40" s="85"/>
      <c r="I40" s="85"/>
      <c r="J40" s="85"/>
      <c r="K40" s="85"/>
      <c r="L40" s="85"/>
      <c r="M40" s="85"/>
      <c r="N40" s="85"/>
      <c r="O40" s="85"/>
      <c r="P40" s="85"/>
      <c r="R40" s="11" t="s">
        <v>33</v>
      </c>
      <c r="S40" s="20" t="str">
        <f>IF($D40="","",IF(CostData_LookUp!M28=0,"",CostData_LookUp!M28))</f>
        <v>Criminal Justice System</v>
      </c>
      <c r="T40" s="20" t="str">
        <f>IF($D40="","",IF(CostData_LookUp!N28=0,"",CostData_LookUp!N28))</f>
        <v>Prison</v>
      </c>
    </row>
    <row r="41" spans="3:20" ht="27" customHeight="1">
      <c r="C41" s="117">
        <f>CostData_LookUp!C29</f>
        <v>0</v>
      </c>
      <c r="D41" s="20" t="str">
        <f>IF(CostData_LookUp!D29="","",CostData_LookUp!D29)</f>
        <v>Youth offender, average cost of a first time entrant (under 18) to the Criminal Justice System in the first year following the offence</v>
      </c>
      <c r="E41" s="20" t="str">
        <f>IF(CostData_LookUp!F29="","",CostData_LookUp!F29)</f>
        <v>Cost per year</v>
      </c>
      <c r="F41" s="20" t="str">
        <f>IF(CostData_LookUp!G29="","",CostData_LookUp!G29)</f>
        <v>Number of first-time entrants to custody per year avoided</v>
      </c>
      <c r="G41" s="85"/>
      <c r="H41" s="85"/>
      <c r="I41" s="85"/>
      <c r="J41" s="85"/>
      <c r="K41" s="85"/>
      <c r="L41" s="85"/>
      <c r="M41" s="85"/>
      <c r="N41" s="85"/>
      <c r="O41" s="85"/>
      <c r="P41" s="85"/>
      <c r="R41" s="11" t="s">
        <v>33</v>
      </c>
      <c r="S41" s="20" t="str">
        <f>IF($D41="","",IF(CostData_LookUp!M29=0,"",CostData_LookUp!M29))</f>
        <v>Criminal Justice System</v>
      </c>
      <c r="T41" s="20" t="str">
        <f>IF($D41="","",IF(CostData_LookUp!N29=0,"",CostData_LookUp!N29))</f>
        <v/>
      </c>
    </row>
    <row r="42" spans="3:20" ht="27" customHeight="1">
      <c r="C42" s="118">
        <f>CostData_LookUp!C30</f>
        <v>0</v>
      </c>
      <c r="D42" s="20" t="str">
        <f>IF(CostData_LookUp!D30="","",CostData_LookUp!D30)</f>
        <v>Dealing with anti-social events</v>
      </c>
      <c r="E42" s="20" t="str">
        <f>IF(CostData_LookUp!F30="","",CostData_LookUp!F30)</f>
        <v>Where further action necessary 
(cost of dealing with incident)</v>
      </c>
      <c r="F42" s="20" t="str">
        <f>IF(CostData_LookUp!G30="","",CostData_LookUp!G30)</f>
        <v>Number of anti-social behaviour events which would have required further action avoided</v>
      </c>
      <c r="G42" s="85"/>
      <c r="H42" s="85"/>
      <c r="I42" s="85"/>
      <c r="J42" s="85"/>
      <c r="K42" s="85"/>
      <c r="L42" s="85"/>
      <c r="M42" s="85"/>
      <c r="N42" s="85"/>
      <c r="O42" s="85"/>
      <c r="P42" s="85"/>
      <c r="R42" s="11" t="s">
        <v>33</v>
      </c>
      <c r="S42" s="20" t="str">
        <f>IF($D42="","",IF(CostData_LookUp!M30=0,"",CostData_LookUp!M30))</f>
        <v>Police</v>
      </c>
      <c r="T42" s="20" t="str">
        <f>IF($D42="","",IF(CostData_LookUp!N30=0,"",CostData_LookUp!N30))</f>
        <v>Local authority</v>
      </c>
    </row>
    <row r="43" spans="3:20" ht="27" customHeight="1">
      <c r="C43" s="119" t="str">
        <f>CostData_LookUp!C31</f>
        <v>Education and skills</v>
      </c>
      <c r="D43" s="20" t="str">
        <f>IF(CostData_LookUp!D31="","",CostData_LookUp!D31)</f>
        <v>Persistant truancy</v>
      </c>
      <c r="E43" s="20" t="str">
        <f>IF(CostData_LookUp!F31="","",CostData_LookUp!F31)</f>
        <v>Total fiscal cost of persistent truancy (missing at least five weeks of school per year), per individual per effective year</v>
      </c>
      <c r="F43" s="20" t="str">
        <f>IF(CostData_LookUp!G31="","",CostData_LookUp!G31)</f>
        <v>Number of students truant for at least 5 weeks avoided per year</v>
      </c>
      <c r="G43" s="85"/>
      <c r="H43" s="85"/>
      <c r="I43" s="85"/>
      <c r="J43" s="85"/>
      <c r="K43" s="85"/>
      <c r="L43" s="85"/>
      <c r="M43" s="85"/>
      <c r="N43" s="85"/>
      <c r="O43" s="85"/>
      <c r="P43" s="85"/>
      <c r="R43" s="11" t="s">
        <v>33</v>
      </c>
      <c r="S43" s="20" t="str">
        <f>IF($D43="","",IF(CostData_LookUp!M31=0,"",CostData_LookUp!M31))</f>
        <v>Multiple</v>
      </c>
      <c r="T43" s="20" t="str">
        <f>IF($D43="","",IF(CostData_LookUp!N31=0,"",CostData_LookUp!N31))</f>
        <v/>
      </c>
    </row>
    <row r="44" spans="3:20" ht="27" customHeight="1">
      <c r="C44" s="108">
        <f>CostData_LookUp!C32</f>
        <v>0</v>
      </c>
      <c r="D44" s="20" t="str">
        <f>IF(CostData_LookUp!D32="","",CostData_LookUp!D32)</f>
        <v>School readiness</v>
      </c>
      <c r="E44" s="20" t="str">
        <f>IF(CostData_LookUp!F32="","",CostData_LookUp!F32)</f>
        <v>Fiscal savings associated with improved school readiness on entry to reception year (age 4-5)</v>
      </c>
      <c r="F44" s="20" t="str">
        <f>IF(CostData_LookUp!G32="","",CostData_LookUp!G32)</f>
        <v>Additional number of children achieving a 'good' level of development at the Early Years Foundation Stage per year</v>
      </c>
      <c r="G44" s="85"/>
      <c r="H44" s="85"/>
      <c r="I44" s="85"/>
      <c r="J44" s="85"/>
      <c r="K44" s="85"/>
      <c r="L44" s="85"/>
      <c r="M44" s="85"/>
      <c r="N44" s="85"/>
      <c r="O44" s="85"/>
      <c r="P44" s="85"/>
      <c r="R44" s="11" t="s">
        <v>33</v>
      </c>
      <c r="S44" s="20" t="str">
        <f>IF($D44="","",IF(CostData_LookUp!M32=0,"",CostData_LookUp!M32))</f>
        <v>Schools</v>
      </c>
      <c r="T44" s="20" t="str">
        <f>IF($D44="","",IF(CostData_LookUp!N32=0,"",CostData_LookUp!N32))</f>
        <v>Department for Education</v>
      </c>
    </row>
    <row r="45" spans="3:20" ht="27" customHeight="1">
      <c r="C45" s="120" t="str">
        <f>CostData_LookUp!C33</f>
        <v>Economy and employment</v>
      </c>
      <c r="D45" s="20" t="str">
        <f>IF(CostData_LookUp!D33="","",CostData_LookUp!D33)</f>
        <v>Job-seekers allowance claims</v>
      </c>
      <c r="E45" s="20" t="str">
        <f>IF(CostData_LookUp!F33="","",CostData_LookUp!F33)</f>
        <v>Fiscal benefit from a workless claimant entering work</v>
      </c>
      <c r="F45" s="20" t="str">
        <f>IF(CostData_LookUp!G33="","",CostData_LookUp!G33)</f>
        <v>Number of people seeking job-seekers allowance for a year avoided</v>
      </c>
      <c r="G45" s="85"/>
      <c r="H45" s="85"/>
      <c r="I45" s="85"/>
      <c r="J45" s="85"/>
      <c r="K45" s="85"/>
      <c r="L45" s="85"/>
      <c r="M45" s="85"/>
      <c r="N45" s="85"/>
      <c r="O45" s="85"/>
      <c r="P45" s="85"/>
      <c r="R45" s="11" t="s">
        <v>33</v>
      </c>
      <c r="S45" s="20" t="str">
        <f>IF($D45="","",IF(CostData_LookUp!M33=0,"",CostData_LookUp!M33))</f>
        <v>Multiple</v>
      </c>
      <c r="T45" s="20" t="str">
        <f>IF($D45="","",IF(CostData_LookUp!N33=0,"",CostData_LookUp!N33))</f>
        <v>DWP</v>
      </c>
    </row>
    <row r="46" spans="3:20" ht="27" customHeight="1">
      <c r="C46" s="110">
        <f>CostData_LookUp!C34</f>
        <v>0</v>
      </c>
      <c r="D46" s="20" t="str">
        <f>IF(CostData_LookUp!D34="","",CostData_LookUp!D34)</f>
        <v>Not in Education or Employment</v>
      </c>
      <c r="E46" s="20" t="str">
        <f>IF(CostData_LookUp!F34="","",CostData_LookUp!F34)</f>
        <v>Average cost per 18-24 year old not in education, employment or training</v>
      </c>
      <c r="F46" s="20" t="str">
        <f>IF(CostData_LookUp!G34="","",CostData_LookUp!G34)</f>
        <v>Number of 18-24 year olds not in education, employment of training over a year. Avoid including anyone included in category above.</v>
      </c>
      <c r="G46" s="85"/>
      <c r="H46" s="85"/>
      <c r="I46" s="85"/>
      <c r="J46" s="85"/>
      <c r="K46" s="85"/>
      <c r="L46" s="85"/>
      <c r="M46" s="85"/>
      <c r="N46" s="85"/>
      <c r="O46" s="85"/>
      <c r="P46" s="85"/>
      <c r="R46" s="11" t="s">
        <v>33</v>
      </c>
      <c r="S46" s="20" t="str">
        <f>IF($D46="","",IF(CostData_LookUp!M34=0,"",CostData_LookUp!M34))</f>
        <v>DWP</v>
      </c>
      <c r="T46" s="20" t="str">
        <f>IF($D46="","",IF(CostData_LookUp!N34=0,"",CostData_LookUp!N34))</f>
        <v>HM Revenue and Customs</v>
      </c>
    </row>
    <row r="47" spans="3:20" ht="27" customHeight="1">
      <c r="C47" s="112" t="str">
        <f>CostData_LookUp!C35</f>
        <v>Housing</v>
      </c>
      <c r="D47" s="20" t="str">
        <f>IF(CostData_LookUp!D35="","",CostData_LookUp!D35)</f>
        <v>Housing benefit paid</v>
      </c>
      <c r="E47" s="20" t="str">
        <f>IF(CostData_LookUp!F35="","",CostData_LookUp!F35)</f>
        <v>Weeks saved: Data based on average weekly award, across all tenure types</v>
      </c>
      <c r="F47" s="20" t="str">
        <f>IF(CostData_LookUp!G35="","",CostData_LookUp!G35)</f>
        <v>Total number of weeks of housing benefit avoided</v>
      </c>
      <c r="G47" s="85"/>
      <c r="H47" s="85"/>
      <c r="I47" s="85"/>
      <c r="J47" s="85"/>
      <c r="K47" s="85"/>
      <c r="L47" s="85"/>
      <c r="M47" s="85"/>
      <c r="N47" s="85"/>
      <c r="O47" s="85"/>
      <c r="P47" s="85"/>
      <c r="R47" s="11" t="s">
        <v>33</v>
      </c>
      <c r="S47" s="20" t="str">
        <f>IF($D47="","",IF(CostData_LookUp!M35=0,"",CostData_LookUp!M35))</f>
        <v>DWP</v>
      </c>
      <c r="T47" s="20" t="str">
        <f>IF($D47="","",IF(CostData_LookUp!N35=0,"",CostData_LookUp!N35))</f>
        <v>Local authority</v>
      </c>
    </row>
    <row r="48" spans="3:20" ht="27" customHeight="1">
      <c r="C48" s="112"/>
      <c r="D48" s="20" t="str">
        <f>IF(CostData_LookUp!D36="","",CostData_LookUp!D36)</f>
        <v>Homelessness advice and support not required</v>
      </c>
      <c r="E48" s="20" t="str">
        <f>IF(CostData_LookUp!F36="","",CostData_LookUp!F36)</f>
        <v>Cost of a homelessness prevention or housing options scheme that leads to successful prevention of homelessness</v>
      </c>
      <c r="F48" s="20" t="str">
        <f>IF(CostData_LookUp!G36="","",CostData_LookUp!G36)</f>
        <v>Number of households where the need for advise re housing support has been avoided per year</v>
      </c>
      <c r="G48" s="85"/>
      <c r="H48" s="85"/>
      <c r="I48" s="85"/>
      <c r="J48" s="85"/>
      <c r="K48" s="85"/>
      <c r="L48" s="85"/>
      <c r="M48" s="85"/>
      <c r="N48" s="85"/>
      <c r="O48" s="85"/>
      <c r="P48" s="85"/>
      <c r="R48" s="11" t="s">
        <v>33</v>
      </c>
      <c r="S48" s="20" t="str">
        <f>IF($D48="","",IF(CostData_LookUp!M36=0,"",CostData_LookUp!M36))</f>
        <v>Local authority</v>
      </c>
      <c r="T48" s="20" t="str">
        <f>IF($D48="","",IF(CostData_LookUp!N36=0,"",CostData_LookUp!N36))</f>
        <v/>
      </c>
    </row>
    <row r="49" spans="3:20" ht="27" customHeight="1">
      <c r="C49" s="112">
        <f>CostData_LookUp!C37</f>
        <v>0</v>
      </c>
      <c r="D49" s="20" t="str">
        <f>IF(CostData_LookUp!D37="","",CostData_LookUp!D37)</f>
        <v>Stays in temporary accommodation</v>
      </c>
      <c r="E49" s="20" t="str">
        <f>IF(CostData_LookUp!F37="","",CostData_LookUp!F37)</f>
        <v>Average weekly cost of housing a homeless household in hostel accommodation</v>
      </c>
      <c r="F49" s="20" t="str">
        <f>IF(CostData_LookUp!G37="","",CostData_LookUp!G37)</f>
        <v>Total number of weeks of housing a homeless household in hostel accommodation avoided per year</v>
      </c>
      <c r="G49" s="85"/>
      <c r="H49" s="85"/>
      <c r="I49" s="85"/>
      <c r="J49" s="85"/>
      <c r="K49" s="85"/>
      <c r="L49" s="85"/>
      <c r="M49" s="85"/>
      <c r="N49" s="85"/>
      <c r="O49" s="85"/>
      <c r="P49" s="85"/>
      <c r="R49" s="11" t="s">
        <v>33</v>
      </c>
      <c r="S49" s="20" t="str">
        <f>IF($D49="","",IF(CostData_LookUp!M37=0,"",CostData_LookUp!M37))</f>
        <v>Local authority</v>
      </c>
      <c r="T49" s="20" t="str">
        <f>IF($D49="","",IF(CostData_LookUp!N37=0,"",CostData_LookUp!N37))</f>
        <v/>
      </c>
    </row>
    <row r="50" spans="3:20" ht="27" customHeight="1">
      <c r="C50" s="45" t="str">
        <f>CostData_LookUp!C38</f>
        <v>Fire</v>
      </c>
      <c r="D50" s="20" t="str">
        <f>IF(CostData_LookUp!D38="","",CostData_LookUp!D38)</f>
        <v>Responding to a fire</v>
      </c>
      <c r="E50" s="20" t="str">
        <f>IF(CostData_LookUp!F38="","",CostData_LookUp!F38)</f>
        <v>Average cost of responding to a fire</v>
      </c>
      <c r="F50" s="20" t="str">
        <f>IF(CostData_LookUp!G38="","",CostData_LookUp!G38)</f>
        <v>Number of fires avoided per year</v>
      </c>
      <c r="G50" s="85"/>
      <c r="H50" s="85"/>
      <c r="I50" s="85"/>
      <c r="J50" s="85"/>
      <c r="K50" s="85"/>
      <c r="L50" s="85"/>
      <c r="M50" s="85"/>
      <c r="N50" s="85"/>
      <c r="O50" s="85"/>
      <c r="P50" s="85"/>
      <c r="R50" s="11" t="s">
        <v>33</v>
      </c>
      <c r="S50" s="20" t="str">
        <f>IF($D50="","",IF(CostData_LookUp!M38=0,"",CostData_LookUp!M38))</f>
        <v>Fire Service</v>
      </c>
      <c r="T50" s="20" t="str">
        <f>IF($D50="","",IF(CostData_LookUp!N38=0,"",CostData_LookUp!N38))</f>
        <v/>
      </c>
    </row>
    <row r="51" spans="3:20" ht="27" customHeight="1">
      <c r="C51" s="114" t="str">
        <f>CostData_LookUp!C39</f>
        <v>Local additions</v>
      </c>
      <c r="D51" s="20" t="str">
        <f>IF(CostData_LookUp!D39="","",CostData_LookUp!D39)</f>
        <v/>
      </c>
      <c r="E51" s="20" t="str">
        <f>IF(CostData_LookUp!F39="","",CostData_LookUp!F39)</f>
        <v/>
      </c>
      <c r="F51" s="20" t="str">
        <f>IF(CostData_LookUp!G39="","",CostData_LookUp!G39)</f>
        <v/>
      </c>
      <c r="G51" s="85"/>
      <c r="H51" s="85"/>
      <c r="I51" s="85"/>
      <c r="J51" s="85"/>
      <c r="K51" s="85"/>
      <c r="L51" s="85"/>
      <c r="M51" s="85"/>
      <c r="N51" s="85"/>
      <c r="O51" s="85"/>
      <c r="P51" s="85"/>
      <c r="R51" s="11" t="s">
        <v>33</v>
      </c>
      <c r="S51" s="20" t="str">
        <f>IF($D51="","",IF(CostData_LookUp!M39=0,"",CostData_LookUp!M39))</f>
        <v/>
      </c>
      <c r="T51" s="20" t="str">
        <f>IF($D51="","",IF(CostData_LookUp!N39=0,"",CostData_LookUp!N39))</f>
        <v/>
      </c>
    </row>
    <row r="52" spans="3:20" ht="27" customHeight="1">
      <c r="C52" s="114"/>
      <c r="D52" s="20" t="str">
        <f>IF(CostData_LookUp!D40="","",CostData_LookUp!D40)</f>
        <v/>
      </c>
      <c r="E52" s="20" t="str">
        <f>IF(CostData_LookUp!F40="","",CostData_LookUp!F40)</f>
        <v/>
      </c>
      <c r="F52" s="20" t="str">
        <f>IF(CostData_LookUp!G40="","",CostData_LookUp!G40)</f>
        <v/>
      </c>
      <c r="G52" s="85"/>
      <c r="H52" s="85"/>
      <c r="I52" s="85"/>
      <c r="J52" s="85"/>
      <c r="K52" s="85"/>
      <c r="L52" s="85"/>
      <c r="M52" s="85"/>
      <c r="N52" s="85"/>
      <c r="O52" s="85"/>
      <c r="P52" s="85"/>
      <c r="R52" s="11" t="s">
        <v>33</v>
      </c>
      <c r="S52" s="20" t="str">
        <f>IF($D52="","",IF(CostData_LookUp!M40=0,"",CostData_LookUp!M40))</f>
        <v/>
      </c>
      <c r="T52" s="20" t="str">
        <f>IF($D52="","",IF(CostData_LookUp!N40=0,"",CostData_LookUp!N40))</f>
        <v/>
      </c>
    </row>
    <row r="53" spans="3:20" ht="27" customHeight="1">
      <c r="C53" s="114"/>
      <c r="D53" s="20" t="str">
        <f>IF(CostData_LookUp!D41="","",CostData_LookUp!D41)</f>
        <v/>
      </c>
      <c r="E53" s="20" t="str">
        <f>IF(CostData_LookUp!F41="","",CostData_LookUp!F41)</f>
        <v/>
      </c>
      <c r="F53" s="20" t="str">
        <f>IF(CostData_LookUp!G41="","",CostData_LookUp!G41)</f>
        <v/>
      </c>
      <c r="G53" s="85"/>
      <c r="H53" s="85"/>
      <c r="I53" s="85"/>
      <c r="J53" s="85"/>
      <c r="K53" s="85"/>
      <c r="L53" s="85"/>
      <c r="M53" s="85"/>
      <c r="N53" s="85"/>
      <c r="O53" s="85"/>
      <c r="P53" s="85"/>
      <c r="R53" s="11" t="s">
        <v>33</v>
      </c>
      <c r="S53" s="20" t="str">
        <f>IF($D53="","",IF(CostData_LookUp!M41=0,"",CostData_LookUp!M41))</f>
        <v/>
      </c>
      <c r="T53" s="20" t="str">
        <f>IF($D53="","",IF(CostData_LookUp!N41=0,"",CostData_LookUp!N41))</f>
        <v/>
      </c>
    </row>
    <row r="54" spans="3:20" ht="25.15" customHeight="1">
      <c r="C54" s="114">
        <f>CostData_LookUp!C42</f>
        <v>0</v>
      </c>
      <c r="D54" s="20" t="str">
        <f>IF(CostData_LookUp!D42="","",CostData_LookUp!D42)</f>
        <v/>
      </c>
      <c r="E54" s="20" t="str">
        <f>IF(CostData_LookUp!F42="","",CostData_LookUp!F42)</f>
        <v/>
      </c>
      <c r="F54" s="20" t="str">
        <f>IF(CostData_LookUp!G42="","",CostData_LookUp!G42)</f>
        <v/>
      </c>
      <c r="G54" s="85"/>
      <c r="H54" s="85"/>
      <c r="I54" s="85"/>
      <c r="J54" s="85"/>
      <c r="K54" s="85"/>
      <c r="L54" s="85"/>
      <c r="M54" s="85"/>
      <c r="N54" s="85"/>
      <c r="O54" s="85"/>
      <c r="P54" s="85"/>
      <c r="R54" s="11" t="s">
        <v>33</v>
      </c>
      <c r="S54" s="20" t="str">
        <f>IF($D54="","",IF(CostData_LookUp!M42=0,"",CostData_LookUp!M42))</f>
        <v/>
      </c>
      <c r="T54" s="20" t="str">
        <f>IF($D54="","",IF(CostData_LookUp!N42=0,"",CostData_LookUp!N42))</f>
        <v/>
      </c>
    </row>
    <row r="55" spans="3:20" ht="15.75">
      <c r="D55" s="3"/>
      <c r="E55" s="3"/>
      <c r="F55" s="3"/>
    </row>
    <row r="56" spans="3:20" ht="15.75">
      <c r="D56" s="3"/>
      <c r="E56" s="3"/>
      <c r="F56" s="3"/>
    </row>
    <row r="57" spans="3:20" ht="30">
      <c r="G57" s="121" t="s">
        <v>18</v>
      </c>
      <c r="H57" s="122"/>
      <c r="I57" s="122"/>
      <c r="J57" s="122"/>
      <c r="K57" s="122"/>
      <c r="L57" s="122"/>
      <c r="M57" s="122"/>
      <c r="N57" s="122"/>
      <c r="O57" s="122"/>
      <c r="P57" s="123"/>
      <c r="R57" s="18" t="s">
        <v>31</v>
      </c>
      <c r="S57" s="18" t="s">
        <v>148</v>
      </c>
      <c r="T57" s="18" t="s">
        <v>148</v>
      </c>
    </row>
    <row r="58" spans="3:20" ht="25.5">
      <c r="C58" s="24" t="str">
        <f t="shared" ref="C58:F59" si="1">C20</f>
        <v>Outcome category</v>
      </c>
      <c r="D58" s="14" t="str">
        <f t="shared" si="1"/>
        <v>Events / interventions avoided</v>
      </c>
      <c r="E58" s="14"/>
      <c r="F58" s="14" t="str">
        <f t="shared" si="1"/>
        <v>Unit</v>
      </c>
      <c r="G58" s="14" t="s">
        <v>4</v>
      </c>
      <c r="H58" s="14" t="s">
        <v>5</v>
      </c>
      <c r="I58" s="14" t="s">
        <v>6</v>
      </c>
      <c r="J58" s="14" t="s">
        <v>7</v>
      </c>
      <c r="K58" s="14" t="s">
        <v>8</v>
      </c>
      <c r="L58" s="14" t="s">
        <v>9</v>
      </c>
      <c r="M58" s="14" t="s">
        <v>10</v>
      </c>
      <c r="N58" s="14" t="s">
        <v>11</v>
      </c>
      <c r="O58" s="14" t="s">
        <v>12</v>
      </c>
      <c r="P58" s="14" t="s">
        <v>13</v>
      </c>
      <c r="R58" s="14" t="s">
        <v>35</v>
      </c>
      <c r="S58" s="14" t="s">
        <v>158</v>
      </c>
      <c r="T58" s="14" t="s">
        <v>159</v>
      </c>
    </row>
    <row r="59" spans="3:20">
      <c r="C59" s="129" t="str">
        <f t="shared" si="1"/>
        <v>Health</v>
      </c>
      <c r="D59" s="20" t="str">
        <f t="shared" si="1"/>
        <v>GP attendances</v>
      </c>
      <c r="E59" s="20" t="str">
        <f t="shared" si="1"/>
        <v>Cost per face-to-face consultation with patients</v>
      </c>
      <c r="F59" s="20" t="str">
        <f>F21</f>
        <v>Number of GP attendances avoided/saved per year</v>
      </c>
      <c r="G59" s="12">
        <f>G21*IF($R21=CostData_LookUp!$L$9,CostData_LookUp!$E9,CostData_LookUp!$I9)</f>
        <v>0</v>
      </c>
      <c r="H59" s="12">
        <f>H21*IF($R21=CostData_LookUp!$L$9,CostData_LookUp!$E9,CostData_LookUp!$I9)</f>
        <v>0</v>
      </c>
      <c r="I59" s="12">
        <f>I21*IF($R21=CostData_LookUp!$L$9,CostData_LookUp!$E9,CostData_LookUp!$I9)</f>
        <v>0</v>
      </c>
      <c r="J59" s="12">
        <f>J21*IF($R21=CostData_LookUp!$L$9,CostData_LookUp!$E9,CostData_LookUp!$I9)</f>
        <v>0</v>
      </c>
      <c r="K59" s="12">
        <f>K21*IF($R21=CostData_LookUp!$L$9,CostData_LookUp!$E9,CostData_LookUp!$I9)</f>
        <v>0</v>
      </c>
      <c r="L59" s="12">
        <f>L21*IF($R21=CostData_LookUp!$L$9,CostData_LookUp!$E9,CostData_LookUp!$I9)</f>
        <v>0</v>
      </c>
      <c r="M59" s="12">
        <f>M21*IF($R21=CostData_LookUp!$L$9,CostData_LookUp!$E9,CostData_LookUp!$I9)</f>
        <v>0</v>
      </c>
      <c r="N59" s="12">
        <f>N21*IF($R21=CostData_LookUp!$L$9,CostData_LookUp!$E9,CostData_LookUp!$I9)</f>
        <v>0</v>
      </c>
      <c r="O59" s="12">
        <f>O21*IF($R21=CostData_LookUp!$L$9,CostData_LookUp!$E9,CostData_LookUp!$I9)</f>
        <v>0</v>
      </c>
      <c r="P59" s="12">
        <f>P21*IF($R21=CostData_LookUp!$L$9,CostData_LookUp!$E9,CostData_LookUp!$I9)</f>
        <v>0</v>
      </c>
      <c r="R59" s="20" t="str">
        <f>R21</f>
        <v>Default</v>
      </c>
      <c r="S59" s="20" t="str">
        <f>S21</f>
        <v>NHS</v>
      </c>
      <c r="T59" s="20" t="str">
        <f t="shared" ref="T59:T92" si="2">T21</f>
        <v>GP</v>
      </c>
    </row>
    <row r="60" spans="3:20" ht="38.25">
      <c r="C60" s="130"/>
      <c r="D60" s="20" t="str">
        <f t="shared" ref="D60:F78" si="3">D22</f>
        <v>Hospital admissions</v>
      </c>
      <c r="E60" s="20" t="str">
        <f t="shared" si="3"/>
        <v>Average cost per episode (elective and non-elective)</v>
      </c>
      <c r="F60" s="20" t="str">
        <f t="shared" si="3"/>
        <v>Number of reablement packages avoided/saved in year</v>
      </c>
      <c r="G60" s="12">
        <f>G22*IF($R22=CostData_LookUp!$L$9,CostData_LookUp!$E10,CostData_LookUp!$I10)</f>
        <v>0</v>
      </c>
      <c r="H60" s="12">
        <f>H22*IF($R22=CostData_LookUp!$L$9,CostData_LookUp!$E10,CostData_LookUp!$I10)</f>
        <v>0</v>
      </c>
      <c r="I60" s="12">
        <f>I22*IF($R22=CostData_LookUp!$L$9,CostData_LookUp!$E10,CostData_LookUp!$I10)</f>
        <v>0</v>
      </c>
      <c r="J60" s="12">
        <f>J22*IF($R22=CostData_LookUp!$L$9,CostData_LookUp!$E10,CostData_LookUp!$I10)</f>
        <v>0</v>
      </c>
      <c r="K60" s="12">
        <f>K22*IF($R22=CostData_LookUp!$L$9,CostData_LookUp!$E10,CostData_LookUp!$I10)</f>
        <v>0</v>
      </c>
      <c r="L60" s="12">
        <f>L22*IF($R22=CostData_LookUp!$L$9,CostData_LookUp!$E10,CostData_LookUp!$I10)</f>
        <v>0</v>
      </c>
      <c r="M60" s="12">
        <f>M22*IF($R22=CostData_LookUp!$L$9,CostData_LookUp!$E10,CostData_LookUp!$I10)</f>
        <v>0</v>
      </c>
      <c r="N60" s="12">
        <f>N22*IF($R22=CostData_LookUp!$L$9,CostData_LookUp!$E10,CostData_LookUp!$I10)</f>
        <v>0</v>
      </c>
      <c r="O60" s="12">
        <f>O22*IF($R22=CostData_LookUp!$L$9,CostData_LookUp!$E10,CostData_LookUp!$I10)</f>
        <v>0</v>
      </c>
      <c r="P60" s="12">
        <f>P22*IF($R22=CostData_LookUp!$L$9,CostData_LookUp!$E10,CostData_LookUp!$I10)</f>
        <v>0</v>
      </c>
      <c r="R60" s="20" t="str">
        <f t="shared" ref="R60:S92" si="4">R22</f>
        <v>Default</v>
      </c>
      <c r="S60" s="20" t="str">
        <f t="shared" si="4"/>
        <v>NHS</v>
      </c>
      <c r="T60" s="20" t="str">
        <f t="shared" si="2"/>
        <v>Clinical Commissioning Group</v>
      </c>
    </row>
    <row r="61" spans="3:20" ht="38.25">
      <c r="C61" s="130"/>
      <c r="D61" s="20" t="str">
        <f t="shared" si="3"/>
        <v>A&amp;E attendances</v>
      </c>
      <c r="E61" s="20" t="str">
        <f t="shared" si="3"/>
        <v>Overall average cost per incident of an attendance</v>
      </c>
      <c r="F61" s="20" t="str">
        <f t="shared" si="3"/>
        <v>Number of A&amp;E attendances avoided/saved per year</v>
      </c>
      <c r="G61" s="12">
        <f>G23*IF($R23=CostData_LookUp!$L$9,CostData_LookUp!$E11,CostData_LookUp!$I11)</f>
        <v>0</v>
      </c>
      <c r="H61" s="12">
        <f>H23*IF($R23=CostData_LookUp!$L$9,CostData_LookUp!$E11,CostData_LookUp!$I11)</f>
        <v>0</v>
      </c>
      <c r="I61" s="12">
        <f>I23*IF($R23=CostData_LookUp!$L$9,CostData_LookUp!$E11,CostData_LookUp!$I11)</f>
        <v>0</v>
      </c>
      <c r="J61" s="12">
        <f>J23*IF($R23=CostData_LookUp!$L$9,CostData_LookUp!$E11,CostData_LookUp!$I11)</f>
        <v>0</v>
      </c>
      <c r="K61" s="12">
        <f>K23*IF($R23=CostData_LookUp!$L$9,CostData_LookUp!$E11,CostData_LookUp!$I11)</f>
        <v>0</v>
      </c>
      <c r="L61" s="12">
        <f>L23*IF($R23=CostData_LookUp!$L$9,CostData_LookUp!$E11,CostData_LookUp!$I11)</f>
        <v>0</v>
      </c>
      <c r="M61" s="12">
        <f>M23*IF($R23=CostData_LookUp!$L$9,CostData_LookUp!$E11,CostData_LookUp!$I11)</f>
        <v>0</v>
      </c>
      <c r="N61" s="12">
        <f>N23*IF($R23=CostData_LookUp!$L$9,CostData_LookUp!$E11,CostData_LookUp!$I11)</f>
        <v>0</v>
      </c>
      <c r="O61" s="12">
        <f>O23*IF($R23=CostData_LookUp!$L$9,CostData_LookUp!$E11,CostData_LookUp!$I11)</f>
        <v>0</v>
      </c>
      <c r="P61" s="12">
        <f>P23*IF($R23=CostData_LookUp!$L$9,CostData_LookUp!$E11,CostData_LookUp!$I11)</f>
        <v>0</v>
      </c>
      <c r="R61" s="20" t="str">
        <f t="shared" si="4"/>
        <v>Default</v>
      </c>
      <c r="S61" s="20" t="str">
        <f t="shared" si="4"/>
        <v>NHS</v>
      </c>
      <c r="T61" s="20" t="str">
        <f t="shared" si="2"/>
        <v>Clinical Commissioning Group</v>
      </c>
    </row>
    <row r="62" spans="3:20" ht="38.25">
      <c r="C62" s="130"/>
      <c r="D62" s="20" t="str">
        <f t="shared" si="3"/>
        <v>Hospital day cases</v>
      </c>
      <c r="E62" s="20" t="str">
        <f t="shared" si="3"/>
        <v>Average cost per episode</v>
      </c>
      <c r="F62" s="20" t="str">
        <f t="shared" si="3"/>
        <v>Number of hospital day cases avoided per year</v>
      </c>
      <c r="G62" s="12">
        <f>G24*IF($R24=CostData_LookUp!$L$9,CostData_LookUp!$E12,CostData_LookUp!$I12)</f>
        <v>0</v>
      </c>
      <c r="H62" s="12">
        <f>H24*IF($R24=CostData_LookUp!$L$9,CostData_LookUp!$E12,CostData_LookUp!$I12)</f>
        <v>0</v>
      </c>
      <c r="I62" s="12">
        <f>I24*IF($R24=CostData_LookUp!$L$9,CostData_LookUp!$E12,CostData_LookUp!$I12)</f>
        <v>0</v>
      </c>
      <c r="J62" s="12">
        <f>J24*IF($R24=CostData_LookUp!$L$9,CostData_LookUp!$E12,CostData_LookUp!$I12)</f>
        <v>0</v>
      </c>
      <c r="K62" s="12">
        <f>K24*IF($R24=CostData_LookUp!$L$9,CostData_LookUp!$E12,CostData_LookUp!$I12)</f>
        <v>0</v>
      </c>
      <c r="L62" s="12">
        <f>L24*IF($R24=CostData_LookUp!$L$9,CostData_LookUp!$E12,CostData_LookUp!$I12)</f>
        <v>0</v>
      </c>
      <c r="M62" s="12">
        <f>M24*IF($R24=CostData_LookUp!$L$9,CostData_LookUp!$E12,CostData_LookUp!$I12)</f>
        <v>0</v>
      </c>
      <c r="N62" s="12">
        <f>N24*IF($R24=CostData_LookUp!$L$9,CostData_LookUp!$E12,CostData_LookUp!$I12)</f>
        <v>0</v>
      </c>
      <c r="O62" s="12">
        <f>O24*IF($R24=CostData_LookUp!$L$9,CostData_LookUp!$E12,CostData_LookUp!$I12)</f>
        <v>0</v>
      </c>
      <c r="P62" s="12">
        <f>P24*IF($R24=CostData_LookUp!$L$9,CostData_LookUp!$E12,CostData_LookUp!$I12)</f>
        <v>0</v>
      </c>
      <c r="R62" s="20" t="str">
        <f t="shared" si="4"/>
        <v>Default</v>
      </c>
      <c r="S62" s="20" t="str">
        <f t="shared" si="4"/>
        <v>NHS</v>
      </c>
      <c r="T62" s="20" t="str">
        <f t="shared" si="2"/>
        <v>Clinical Commissioning Group</v>
      </c>
    </row>
    <row r="63" spans="3:20" ht="38.25">
      <c r="C63" s="130"/>
      <c r="D63" s="20" t="str">
        <f t="shared" si="3"/>
        <v>Hospital outpatient appointments</v>
      </c>
      <c r="E63" s="20" t="str">
        <f t="shared" si="3"/>
        <v>Aaverage cost per outpatient admission</v>
      </c>
      <c r="F63" s="20" t="str">
        <f t="shared" si="3"/>
        <v>Number of outpatient appointments avoided per year</v>
      </c>
      <c r="G63" s="12">
        <f>G25*IF($R25=CostData_LookUp!$L$9,CostData_LookUp!$E13,CostData_LookUp!$I13)</f>
        <v>0</v>
      </c>
      <c r="H63" s="12">
        <f>H25*IF($R25=CostData_LookUp!$L$9,CostData_LookUp!$E13,CostData_LookUp!$I13)</f>
        <v>0</v>
      </c>
      <c r="I63" s="12">
        <f>I25*IF($R25=CostData_LookUp!$L$9,CostData_LookUp!$E13,CostData_LookUp!$I13)</f>
        <v>0</v>
      </c>
      <c r="J63" s="12">
        <f>J25*IF($R25=CostData_LookUp!$L$9,CostData_LookUp!$E13,CostData_LookUp!$I13)</f>
        <v>0</v>
      </c>
      <c r="K63" s="12">
        <f>K25*IF($R25=CostData_LookUp!$L$9,CostData_LookUp!$E13,CostData_LookUp!$I13)</f>
        <v>0</v>
      </c>
      <c r="L63" s="12">
        <f>L25*IF($R25=CostData_LookUp!$L$9,CostData_LookUp!$E13,CostData_LookUp!$I13)</f>
        <v>0</v>
      </c>
      <c r="M63" s="12">
        <f>M25*IF($R25=CostData_LookUp!$L$9,CostData_LookUp!$E13,CostData_LookUp!$I13)</f>
        <v>0</v>
      </c>
      <c r="N63" s="12">
        <f>N25*IF($R25=CostData_LookUp!$L$9,CostData_LookUp!$E13,CostData_LookUp!$I13)</f>
        <v>0</v>
      </c>
      <c r="O63" s="12">
        <f>O25*IF($R25=CostData_LookUp!$L$9,CostData_LookUp!$E13,CostData_LookUp!$I13)</f>
        <v>0</v>
      </c>
      <c r="P63" s="12">
        <f>P25*IF($R25=CostData_LookUp!$L$9,CostData_LookUp!$E13,CostData_LookUp!$I13)</f>
        <v>0</v>
      </c>
      <c r="R63" s="20" t="str">
        <f t="shared" si="4"/>
        <v>Default</v>
      </c>
      <c r="S63" s="20" t="str">
        <f t="shared" si="4"/>
        <v>NHS</v>
      </c>
      <c r="T63" s="20" t="str">
        <f t="shared" si="2"/>
        <v>Clinical Commissioning Group</v>
      </c>
    </row>
    <row r="64" spans="3:20" ht="38.25">
      <c r="C64" s="130"/>
      <c r="D64" s="20" t="str">
        <f t="shared" si="3"/>
        <v>Service provision for children/ adolescents suffering from mental health disorders</v>
      </c>
      <c r="E64" s="20" t="str">
        <f t="shared" si="3"/>
        <v>Per person per year - total fiscal cost (to the NHS)</v>
      </c>
      <c r="F64" s="20" t="str">
        <f t="shared" si="3"/>
        <v>Incidents of children/adolescents in need of support for mental health disorders avoided per year</v>
      </c>
      <c r="G64" s="12">
        <f>G26*IF($R26=CostData_LookUp!$L$9,CostData_LookUp!$E14,CostData_LookUp!$I14)</f>
        <v>0</v>
      </c>
      <c r="H64" s="12">
        <f>H26*IF($R26=CostData_LookUp!$L$9,CostData_LookUp!$E14,CostData_LookUp!$I14)</f>
        <v>0</v>
      </c>
      <c r="I64" s="12">
        <f>I26*IF($R26=CostData_LookUp!$L$9,CostData_LookUp!$E14,CostData_LookUp!$I14)</f>
        <v>0</v>
      </c>
      <c r="J64" s="12">
        <f>J26*IF($R26=CostData_LookUp!$L$9,CostData_LookUp!$E14,CostData_LookUp!$I14)</f>
        <v>0</v>
      </c>
      <c r="K64" s="12">
        <f>K26*IF($R26=CostData_LookUp!$L$9,CostData_LookUp!$E14,CostData_LookUp!$I14)</f>
        <v>0</v>
      </c>
      <c r="L64" s="12">
        <f>L26*IF($R26=CostData_LookUp!$L$9,CostData_LookUp!$E14,CostData_LookUp!$I14)</f>
        <v>0</v>
      </c>
      <c r="M64" s="12">
        <f>M26*IF($R26=CostData_LookUp!$L$9,CostData_LookUp!$E14,CostData_LookUp!$I14)</f>
        <v>0</v>
      </c>
      <c r="N64" s="12">
        <f>N26*IF($R26=CostData_LookUp!$L$9,CostData_LookUp!$E14,CostData_LookUp!$I14)</f>
        <v>0</v>
      </c>
      <c r="O64" s="12">
        <f>O26*IF($R26=CostData_LookUp!$L$9,CostData_LookUp!$E14,CostData_LookUp!$I14)</f>
        <v>0</v>
      </c>
      <c r="P64" s="12">
        <f>P26*IF($R26=CostData_LookUp!$L$9,CostData_LookUp!$E14,CostData_LookUp!$I14)</f>
        <v>0</v>
      </c>
      <c r="R64" s="20" t="str">
        <f t="shared" si="4"/>
        <v>Default</v>
      </c>
      <c r="S64" s="20" t="str">
        <f t="shared" si="4"/>
        <v>NHS</v>
      </c>
      <c r="T64" s="20" t="str">
        <f t="shared" si="2"/>
        <v>Clinical Commissioning Group</v>
      </c>
    </row>
    <row r="65" spans="3:20" ht="38.25">
      <c r="C65" s="130"/>
      <c r="D65" s="20" t="str">
        <f t="shared" si="3"/>
        <v>Mental health community provision</v>
      </c>
      <c r="E65" s="20" t="str">
        <f t="shared" si="3"/>
        <v>Average cost per contact</v>
      </c>
      <c r="F65" s="20" t="str">
        <f t="shared" si="3"/>
        <v>Total number of contacts with community mental health provision avoided per year</v>
      </c>
      <c r="G65" s="12">
        <f>G27*IF($R27=CostData_LookUp!$L$9,CostData_LookUp!$E15,CostData_LookUp!$I15)</f>
        <v>0</v>
      </c>
      <c r="H65" s="12">
        <f>H27*IF($R27=CostData_LookUp!$L$9,CostData_LookUp!$E15,CostData_LookUp!$I15)</f>
        <v>0</v>
      </c>
      <c r="I65" s="12">
        <f>I27*IF($R27=CostData_LookUp!$L$9,CostData_LookUp!$E15,CostData_LookUp!$I15)</f>
        <v>0</v>
      </c>
      <c r="J65" s="12">
        <f>J27*IF($R27=CostData_LookUp!$L$9,CostData_LookUp!$E15,CostData_LookUp!$I15)</f>
        <v>0</v>
      </c>
      <c r="K65" s="12">
        <f>K27*IF($R27=CostData_LookUp!$L$9,CostData_LookUp!$E15,CostData_LookUp!$I15)</f>
        <v>0</v>
      </c>
      <c r="L65" s="12">
        <f>L27*IF($R27=CostData_LookUp!$L$9,CostData_LookUp!$E15,CostData_LookUp!$I15)</f>
        <v>0</v>
      </c>
      <c r="M65" s="12">
        <f>M27*IF($R27=CostData_LookUp!$L$9,CostData_LookUp!$E15,CostData_LookUp!$I15)</f>
        <v>0</v>
      </c>
      <c r="N65" s="12">
        <f>N27*IF($R27=CostData_LookUp!$L$9,CostData_LookUp!$E15,CostData_LookUp!$I15)</f>
        <v>0</v>
      </c>
      <c r="O65" s="12">
        <f>O27*IF($R27=CostData_LookUp!$L$9,CostData_LookUp!$E15,CostData_LookUp!$I15)</f>
        <v>0</v>
      </c>
      <c r="P65" s="12">
        <f>P27*IF($R27=CostData_LookUp!$L$9,CostData_LookUp!$E15,CostData_LookUp!$I15)</f>
        <v>0</v>
      </c>
      <c r="R65" s="20" t="str">
        <f t="shared" si="4"/>
        <v>Default</v>
      </c>
      <c r="S65" s="20" t="str">
        <f t="shared" si="4"/>
        <v>NHS</v>
      </c>
      <c r="T65" s="20" t="str">
        <f t="shared" si="2"/>
        <v>Clinical Commissioning Group</v>
      </c>
    </row>
    <row r="66" spans="3:20" ht="25.5">
      <c r="C66" s="130"/>
      <c r="D66" s="20" t="str">
        <f t="shared" si="3"/>
        <v>Local authority care home for people with mental health problems</v>
      </c>
      <c r="E66" s="20" t="str">
        <f t="shared" si="3"/>
        <v>Weeks in local authority care home</v>
      </c>
      <c r="F66" s="20" t="str">
        <f t="shared" si="3"/>
        <v>Total number of weeks avoided across all clients per year</v>
      </c>
      <c r="G66" s="12">
        <f>G28*IF($R28=CostData_LookUp!$L$9,CostData_LookUp!$E16,CostData_LookUp!$I16)</f>
        <v>0</v>
      </c>
      <c r="H66" s="12">
        <f>H28*IF($R28=CostData_LookUp!$L$9,CostData_LookUp!$E16,CostData_LookUp!$I16)</f>
        <v>0</v>
      </c>
      <c r="I66" s="12">
        <f>I28*IF($R28=CostData_LookUp!$L$9,CostData_LookUp!$E16,CostData_LookUp!$I16)</f>
        <v>0</v>
      </c>
      <c r="J66" s="12">
        <f>J28*IF($R28=CostData_LookUp!$L$9,CostData_LookUp!$E16,CostData_LookUp!$I16)</f>
        <v>0</v>
      </c>
      <c r="K66" s="12">
        <f>K28*IF($R28=CostData_LookUp!$L$9,CostData_LookUp!$E16,CostData_LookUp!$I16)</f>
        <v>0</v>
      </c>
      <c r="L66" s="12">
        <f>L28*IF($R28=CostData_LookUp!$L$9,CostData_LookUp!$E16,CostData_LookUp!$I16)</f>
        <v>0</v>
      </c>
      <c r="M66" s="12">
        <f>M28*IF($R28=CostData_LookUp!$L$9,CostData_LookUp!$E16,CostData_LookUp!$I16)</f>
        <v>0</v>
      </c>
      <c r="N66" s="12">
        <f>N28*IF($R28=CostData_LookUp!$L$9,CostData_LookUp!$E16,CostData_LookUp!$I16)</f>
        <v>0</v>
      </c>
      <c r="O66" s="12">
        <f>O28*IF($R28=CostData_LookUp!$L$9,CostData_LookUp!$E16,CostData_LookUp!$I16)</f>
        <v>0</v>
      </c>
      <c r="P66" s="12">
        <f>P28*IF($R28=CostData_LookUp!$L$9,CostData_LookUp!$E16,CostData_LookUp!$I16)</f>
        <v>0</v>
      </c>
      <c r="R66" s="20" t="str">
        <f t="shared" si="4"/>
        <v>Default</v>
      </c>
      <c r="S66" s="20" t="str">
        <f t="shared" si="4"/>
        <v>Local Authority</v>
      </c>
      <c r="T66" s="20" t="str">
        <f t="shared" si="2"/>
        <v>Social Services</v>
      </c>
    </row>
    <row r="67" spans="3:20" ht="38.25">
      <c r="C67" s="130"/>
      <c r="D67" s="20" t="str">
        <f t="shared" si="3"/>
        <v>Community nurse (district nursing sister, district nurse)</v>
      </c>
      <c r="E67" s="20" t="str">
        <f t="shared" si="3"/>
        <v>Cost per hour</v>
      </c>
      <c r="F67" s="20" t="str">
        <f t="shared" si="3"/>
        <v>Total number of hours of community nursing support across all patients avoided per year</v>
      </c>
      <c r="G67" s="12">
        <f>G29*IF($R29=CostData_LookUp!$L$9,CostData_LookUp!$E17,CostData_LookUp!$I17)</f>
        <v>0</v>
      </c>
      <c r="H67" s="12">
        <f>H29*IF($R29=CostData_LookUp!$L$9,CostData_LookUp!$E17,CostData_LookUp!$I17)</f>
        <v>0</v>
      </c>
      <c r="I67" s="12">
        <f>I29*IF($R29=CostData_LookUp!$L$9,CostData_LookUp!$E17,CostData_LookUp!$I17)</f>
        <v>0</v>
      </c>
      <c r="J67" s="12">
        <f>J29*IF($R29=CostData_LookUp!$L$9,CostData_LookUp!$E17,CostData_LookUp!$I17)</f>
        <v>0</v>
      </c>
      <c r="K67" s="12">
        <f>K29*IF($R29=CostData_LookUp!$L$9,CostData_LookUp!$E17,CostData_LookUp!$I17)</f>
        <v>0</v>
      </c>
      <c r="L67" s="12">
        <f>L29*IF($R29=CostData_LookUp!$L$9,CostData_LookUp!$E17,CostData_LookUp!$I17)</f>
        <v>0</v>
      </c>
      <c r="M67" s="12">
        <f>M29*IF($R29=CostData_LookUp!$L$9,CostData_LookUp!$E17,CostData_LookUp!$I17)</f>
        <v>0</v>
      </c>
      <c r="N67" s="12">
        <f>N29*IF($R29=CostData_LookUp!$L$9,CostData_LookUp!$E17,CostData_LookUp!$I17)</f>
        <v>0</v>
      </c>
      <c r="O67" s="12">
        <f>O29*IF($R29=CostData_LookUp!$L$9,CostData_LookUp!$E17,CostData_LookUp!$I17)</f>
        <v>0</v>
      </c>
      <c r="P67" s="12">
        <f>P29*IF($R29=CostData_LookUp!$L$9,CostData_LookUp!$E17,CostData_LookUp!$I17)</f>
        <v>0</v>
      </c>
      <c r="R67" s="20" t="str">
        <f t="shared" si="4"/>
        <v>Default</v>
      </c>
      <c r="S67" s="20" t="str">
        <f t="shared" si="4"/>
        <v>NHS</v>
      </c>
      <c r="T67" s="20" t="str">
        <f t="shared" si="2"/>
        <v>Clinical Commissioning Group</v>
      </c>
    </row>
    <row r="68" spans="3:20">
      <c r="C68" s="126" t="str">
        <f>C30</f>
        <v>Social care</v>
      </c>
      <c r="D68" s="20" t="str">
        <f t="shared" si="3"/>
        <v>Reablement Service</v>
      </c>
      <c r="E68" s="20" t="str">
        <f t="shared" si="3"/>
        <v>Average cost per service user</v>
      </c>
      <c r="F68" s="20" t="str">
        <f t="shared" si="3"/>
        <v>Number of service users avoided per year</v>
      </c>
      <c r="G68" s="12">
        <f>G30*IF($R30=CostData_LookUp!$L$9,CostData_LookUp!$E18,CostData_LookUp!$I18)</f>
        <v>0</v>
      </c>
      <c r="H68" s="12">
        <f>H30*IF($R30=CostData_LookUp!$L$9,CostData_LookUp!$E18,CostData_LookUp!$I18)</f>
        <v>0</v>
      </c>
      <c r="I68" s="12">
        <f>I30*IF($R30=CostData_LookUp!$L$9,CostData_LookUp!$E18,CostData_LookUp!$I18)</f>
        <v>0</v>
      </c>
      <c r="J68" s="12">
        <f>J30*IF($R30=CostData_LookUp!$L$9,CostData_LookUp!$E18,CostData_LookUp!$I18)</f>
        <v>0</v>
      </c>
      <c r="K68" s="12">
        <f>K30*IF($R30=CostData_LookUp!$L$9,CostData_LookUp!$E18,CostData_LookUp!$I18)</f>
        <v>0</v>
      </c>
      <c r="L68" s="12">
        <f>L30*IF($R30=CostData_LookUp!$L$9,CostData_LookUp!$E18,CostData_LookUp!$I18)</f>
        <v>0</v>
      </c>
      <c r="M68" s="12">
        <f>M30*IF($R30=CostData_LookUp!$L$9,CostData_LookUp!$E18,CostData_LookUp!$I18)</f>
        <v>0</v>
      </c>
      <c r="N68" s="12">
        <f>N30*IF($R30=CostData_LookUp!$L$9,CostData_LookUp!$E18,CostData_LookUp!$I18)</f>
        <v>0</v>
      </c>
      <c r="O68" s="12">
        <f>O30*IF($R30=CostData_LookUp!$L$9,CostData_LookUp!$E18,CostData_LookUp!$I18)</f>
        <v>0</v>
      </c>
      <c r="P68" s="12">
        <f>P30*IF($R30=CostData_LookUp!$L$9,CostData_LookUp!$E18,CostData_LookUp!$I18)</f>
        <v>0</v>
      </c>
      <c r="R68" s="20" t="str">
        <f t="shared" si="4"/>
        <v>Default</v>
      </c>
      <c r="S68" s="20" t="str">
        <f t="shared" si="4"/>
        <v>Local Authority</v>
      </c>
      <c r="T68" s="20" t="str">
        <f t="shared" si="2"/>
        <v>NHS</v>
      </c>
    </row>
    <row r="69" spans="3:20" ht="25.5">
      <c r="C69" s="127"/>
      <c r="D69" s="20" t="str">
        <f t="shared" si="3"/>
        <v xml:space="preserve">Residential care for older people </v>
      </c>
      <c r="E69" s="20" t="str">
        <f t="shared" si="3"/>
        <v>Average gross weekly expenditure per person, England</v>
      </c>
      <c r="F69" s="20" t="str">
        <f t="shared" si="3"/>
        <v>Total number of weeks avoided across all clients per year</v>
      </c>
      <c r="G69" s="12">
        <f>G31*IF($R31=CostData_LookUp!$L$9,CostData_LookUp!$E19,CostData_LookUp!$I19)</f>
        <v>0</v>
      </c>
      <c r="H69" s="12">
        <f>H31*IF($R31=CostData_LookUp!$L$9,CostData_LookUp!$E19,CostData_LookUp!$I19)</f>
        <v>0</v>
      </c>
      <c r="I69" s="12">
        <f>I31*IF($R31=CostData_LookUp!$L$9,CostData_LookUp!$E19,CostData_LookUp!$I19)</f>
        <v>0</v>
      </c>
      <c r="J69" s="12">
        <f>J31*IF($R31=CostData_LookUp!$L$9,CostData_LookUp!$E19,CostData_LookUp!$I19)</f>
        <v>0</v>
      </c>
      <c r="K69" s="12">
        <f>K31*IF($R31=CostData_LookUp!$L$9,CostData_LookUp!$E19,CostData_LookUp!$I19)</f>
        <v>0</v>
      </c>
      <c r="L69" s="12">
        <f>L31*IF($R31=CostData_LookUp!$L$9,CostData_LookUp!$E19,CostData_LookUp!$I19)</f>
        <v>0</v>
      </c>
      <c r="M69" s="12">
        <f>M31*IF($R31=CostData_LookUp!$L$9,CostData_LookUp!$E19,CostData_LookUp!$I19)</f>
        <v>0</v>
      </c>
      <c r="N69" s="12">
        <f>N31*IF($R31=CostData_LookUp!$L$9,CostData_LookUp!$E19,CostData_LookUp!$I19)</f>
        <v>0</v>
      </c>
      <c r="O69" s="12">
        <f>O31*IF($R31=CostData_LookUp!$L$9,CostData_LookUp!$E19,CostData_LookUp!$I19)</f>
        <v>0</v>
      </c>
      <c r="P69" s="12">
        <f>P31*IF($R31=CostData_LookUp!$L$9,CostData_LookUp!$E19,CostData_LookUp!$I19)</f>
        <v>0</v>
      </c>
      <c r="R69" s="20" t="str">
        <f t="shared" si="4"/>
        <v>Default</v>
      </c>
      <c r="S69" s="20" t="str">
        <f t="shared" si="4"/>
        <v>Local Authority</v>
      </c>
      <c r="T69" s="20" t="str">
        <f t="shared" si="2"/>
        <v>Social Services</v>
      </c>
    </row>
    <row r="70" spans="3:20" ht="25.5">
      <c r="C70" s="127"/>
      <c r="D70" s="20" t="str">
        <f t="shared" si="3"/>
        <v>Nursing care for older people</v>
      </c>
      <c r="E70" s="20" t="str">
        <f t="shared" si="3"/>
        <v>Average gross weekly expenditure per person, England</v>
      </c>
      <c r="F70" s="20" t="str">
        <f t="shared" si="3"/>
        <v>Total number of weeks avoided across all clients per year</v>
      </c>
      <c r="G70" s="12">
        <f>G32*IF($R32=CostData_LookUp!$L$9,CostData_LookUp!$E20,CostData_LookUp!$I20)</f>
        <v>0</v>
      </c>
      <c r="H70" s="12">
        <f>H32*IF($R32=CostData_LookUp!$L$9,CostData_LookUp!$E20,CostData_LookUp!$I20)</f>
        <v>0</v>
      </c>
      <c r="I70" s="12">
        <f>I32*IF($R32=CostData_LookUp!$L$9,CostData_LookUp!$E20,CostData_LookUp!$I20)</f>
        <v>0</v>
      </c>
      <c r="J70" s="12">
        <f>J32*IF($R32=CostData_LookUp!$L$9,CostData_LookUp!$E20,CostData_LookUp!$I20)</f>
        <v>0</v>
      </c>
      <c r="K70" s="12">
        <f>K32*IF($R32=CostData_LookUp!$L$9,CostData_LookUp!$E20,CostData_LookUp!$I20)</f>
        <v>0</v>
      </c>
      <c r="L70" s="12">
        <f>L32*IF($R32=CostData_LookUp!$L$9,CostData_LookUp!$E20,CostData_LookUp!$I20)</f>
        <v>0</v>
      </c>
      <c r="M70" s="12">
        <f>M32*IF($R32=CostData_LookUp!$L$9,CostData_LookUp!$E20,CostData_LookUp!$I20)</f>
        <v>0</v>
      </c>
      <c r="N70" s="12">
        <f>N32*IF($R32=CostData_LookUp!$L$9,CostData_LookUp!$E20,CostData_LookUp!$I20)</f>
        <v>0</v>
      </c>
      <c r="O70" s="12">
        <f>O32*IF($R32=CostData_LookUp!$L$9,CostData_LookUp!$E20,CostData_LookUp!$I20)</f>
        <v>0</v>
      </c>
      <c r="P70" s="12">
        <f>P32*IF($R32=CostData_LookUp!$L$9,CostData_LookUp!$E20,CostData_LookUp!$I20)</f>
        <v>0</v>
      </c>
      <c r="R70" s="20" t="str">
        <f t="shared" si="4"/>
        <v>Default</v>
      </c>
      <c r="S70" s="20" t="str">
        <f t="shared" si="4"/>
        <v>Local Authority</v>
      </c>
      <c r="T70" s="20" t="str">
        <f t="shared" si="2"/>
        <v>NHS</v>
      </c>
    </row>
    <row r="71" spans="3:20">
      <c r="C71" s="127"/>
      <c r="D71" s="20" t="str">
        <f t="shared" si="3"/>
        <v>Home care packages for older people,</v>
      </c>
      <c r="E71" s="20" t="str">
        <f t="shared" si="3"/>
        <v>Average gross weekly cost</v>
      </c>
      <c r="F71" s="20" t="str">
        <f t="shared" si="3"/>
        <v>Total number of weeks avoided across all clients per year</v>
      </c>
      <c r="G71" s="12">
        <f>G33*IF($R33=CostData_LookUp!$L$9,CostData_LookUp!$E21,CostData_LookUp!$I21)</f>
        <v>0</v>
      </c>
      <c r="H71" s="12">
        <f>H33*IF($R33=CostData_LookUp!$L$9,CostData_LookUp!$E21,CostData_LookUp!$I21)</f>
        <v>0</v>
      </c>
      <c r="I71" s="12">
        <f>I33*IF($R33=CostData_LookUp!$L$9,CostData_LookUp!$E21,CostData_LookUp!$I21)</f>
        <v>0</v>
      </c>
      <c r="J71" s="12">
        <f>J33*IF($R33=CostData_LookUp!$L$9,CostData_LookUp!$E21,CostData_LookUp!$I21)</f>
        <v>0</v>
      </c>
      <c r="K71" s="12">
        <f>K33*IF($R33=CostData_LookUp!$L$9,CostData_LookUp!$E21,CostData_LookUp!$I21)</f>
        <v>0</v>
      </c>
      <c r="L71" s="12">
        <f>L33*IF($R33=CostData_LookUp!$L$9,CostData_LookUp!$E21,CostData_LookUp!$I21)</f>
        <v>0</v>
      </c>
      <c r="M71" s="12">
        <f>M33*IF($R33=CostData_LookUp!$L$9,CostData_LookUp!$E21,CostData_LookUp!$I21)</f>
        <v>0</v>
      </c>
      <c r="N71" s="12">
        <f>N33*IF($R33=CostData_LookUp!$L$9,CostData_LookUp!$E21,CostData_LookUp!$I21)</f>
        <v>0</v>
      </c>
      <c r="O71" s="12">
        <f>O33*IF($R33=CostData_LookUp!$L$9,CostData_LookUp!$E21,CostData_LookUp!$I21)</f>
        <v>0</v>
      </c>
      <c r="P71" s="12">
        <f>P33*IF($R33=CostData_LookUp!$L$9,CostData_LookUp!$E21,CostData_LookUp!$I21)</f>
        <v>0</v>
      </c>
      <c r="R71" s="20" t="str">
        <f t="shared" si="4"/>
        <v>Default</v>
      </c>
      <c r="S71" s="20" t="str">
        <f t="shared" si="4"/>
        <v>Local Authority</v>
      </c>
      <c r="T71" s="20" t="str">
        <f t="shared" si="2"/>
        <v>Social Services</v>
      </c>
    </row>
    <row r="72" spans="3:20">
      <c r="C72" s="127"/>
      <c r="D72" s="20" t="str">
        <f t="shared" si="3"/>
        <v>Day care or day services for older people</v>
      </c>
      <c r="E72" s="20" t="str">
        <f t="shared" si="3"/>
        <v>Average gross weekly cost</v>
      </c>
      <c r="F72" s="20" t="str">
        <f t="shared" si="3"/>
        <v>Total number of weeks avoided across all clients per year</v>
      </c>
      <c r="G72" s="12">
        <f>G34*IF($R34=CostData_LookUp!$L$9,CostData_LookUp!$E22,CostData_LookUp!$I22)</f>
        <v>0</v>
      </c>
      <c r="H72" s="12">
        <f>H34*IF($R34=CostData_LookUp!$L$9,CostData_LookUp!$E22,CostData_LookUp!$I22)</f>
        <v>0</v>
      </c>
      <c r="I72" s="12">
        <f>I34*IF($R34=CostData_LookUp!$L$9,CostData_LookUp!$E22,CostData_LookUp!$I22)</f>
        <v>0</v>
      </c>
      <c r="J72" s="12">
        <f>J34*IF($R34=CostData_LookUp!$L$9,CostData_LookUp!$E22,CostData_LookUp!$I22)</f>
        <v>0</v>
      </c>
      <c r="K72" s="12">
        <f>K34*IF($R34=CostData_LookUp!$L$9,CostData_LookUp!$E22,CostData_LookUp!$I22)</f>
        <v>0</v>
      </c>
      <c r="L72" s="12">
        <f>L34*IF($R34=CostData_LookUp!$L$9,CostData_LookUp!$E22,CostData_LookUp!$I22)</f>
        <v>0</v>
      </c>
      <c r="M72" s="12">
        <f>M34*IF($R34=CostData_LookUp!$L$9,CostData_LookUp!$E22,CostData_LookUp!$I22)</f>
        <v>0</v>
      </c>
      <c r="N72" s="12">
        <f>N34*IF($R34=CostData_LookUp!$L$9,CostData_LookUp!$E22,CostData_LookUp!$I22)</f>
        <v>0</v>
      </c>
      <c r="O72" s="12">
        <f>O34*IF($R34=CostData_LookUp!$L$9,CostData_LookUp!$E22,CostData_LookUp!$I22)</f>
        <v>0</v>
      </c>
      <c r="P72" s="12">
        <f>P34*IF($R34=CostData_LookUp!$L$9,CostData_LookUp!$E22,CostData_LookUp!$I22)</f>
        <v>0</v>
      </c>
      <c r="R72" s="20" t="str">
        <f t="shared" si="4"/>
        <v>Default</v>
      </c>
      <c r="S72" s="20" t="str">
        <f t="shared" si="4"/>
        <v>Local Authority</v>
      </c>
      <c r="T72" s="20" t="str">
        <f t="shared" si="2"/>
        <v>Social Services</v>
      </c>
    </row>
    <row r="73" spans="3:20" ht="25.5">
      <c r="C73" s="127"/>
      <c r="D73" s="20" t="str">
        <f t="shared" si="3"/>
        <v>Supporting adults with a learning disability in residential care</v>
      </c>
      <c r="E73" s="20" t="str">
        <f t="shared" si="3"/>
        <v>Average gross weekly expenditure</v>
      </c>
      <c r="F73" s="20" t="str">
        <f t="shared" si="3"/>
        <v>Total number of weeks avoided across all clients per year</v>
      </c>
      <c r="G73" s="12">
        <f>G35*IF($R35=CostData_LookUp!$L$9,CostData_LookUp!$E23,CostData_LookUp!$I23)</f>
        <v>0</v>
      </c>
      <c r="H73" s="12">
        <f>H35*IF($R35=CostData_LookUp!$L$9,CostData_LookUp!$E23,CostData_LookUp!$I23)</f>
        <v>0</v>
      </c>
      <c r="I73" s="12">
        <f>I35*IF($R35=CostData_LookUp!$L$9,CostData_LookUp!$E23,CostData_LookUp!$I23)</f>
        <v>0</v>
      </c>
      <c r="J73" s="12">
        <f>J35*IF($R35=CostData_LookUp!$L$9,CostData_LookUp!$E23,CostData_LookUp!$I23)</f>
        <v>0</v>
      </c>
      <c r="K73" s="12">
        <f>K35*IF($R35=CostData_LookUp!$L$9,CostData_LookUp!$E23,CostData_LookUp!$I23)</f>
        <v>0</v>
      </c>
      <c r="L73" s="12">
        <f>L35*IF($R35=CostData_LookUp!$L$9,CostData_LookUp!$E23,CostData_LookUp!$I23)</f>
        <v>0</v>
      </c>
      <c r="M73" s="12">
        <f>M35*IF($R35=CostData_LookUp!$L$9,CostData_LookUp!$E23,CostData_LookUp!$I23)</f>
        <v>0</v>
      </c>
      <c r="N73" s="12">
        <f>N35*IF($R35=CostData_LookUp!$L$9,CostData_LookUp!$E23,CostData_LookUp!$I23)</f>
        <v>0</v>
      </c>
      <c r="O73" s="12">
        <f>O35*IF($R35=CostData_LookUp!$L$9,CostData_LookUp!$E23,CostData_LookUp!$I23)</f>
        <v>0</v>
      </c>
      <c r="P73" s="12">
        <f>P35*IF($R35=CostData_LookUp!$L$9,CostData_LookUp!$E23,CostData_LookUp!$I23)</f>
        <v>0</v>
      </c>
      <c r="R73" s="20" t="str">
        <f t="shared" si="4"/>
        <v>Default</v>
      </c>
      <c r="S73" s="20" t="str">
        <f t="shared" si="4"/>
        <v>Local authority</v>
      </c>
      <c r="T73" s="20" t="str">
        <f t="shared" si="2"/>
        <v>Social Services</v>
      </c>
    </row>
    <row r="74" spans="3:20" ht="25.5">
      <c r="C74" s="127"/>
      <c r="D74" s="20" t="str">
        <f t="shared" si="3"/>
        <v>Child taken into care</v>
      </c>
      <c r="E74" s="20" t="str">
        <f t="shared" si="3"/>
        <v>Average cost per year across different types of care setting</v>
      </c>
      <c r="F74" s="20" t="str">
        <f t="shared" si="3"/>
        <v>Number of children taken into care avoided per year</v>
      </c>
      <c r="G74" s="12">
        <f>G36*IF($R36=CostData_LookUp!$L$9,CostData_LookUp!$E24,CostData_LookUp!$I24)</f>
        <v>0</v>
      </c>
      <c r="H74" s="12">
        <f>H36*IF($R36=CostData_LookUp!$L$9,CostData_LookUp!$E24,CostData_LookUp!$I24)</f>
        <v>0</v>
      </c>
      <c r="I74" s="12">
        <f>I36*IF($R36=CostData_LookUp!$L$9,CostData_LookUp!$E24,CostData_LookUp!$I24)</f>
        <v>0</v>
      </c>
      <c r="J74" s="12">
        <f>J36*IF($R36=CostData_LookUp!$L$9,CostData_LookUp!$E24,CostData_LookUp!$I24)</f>
        <v>0</v>
      </c>
      <c r="K74" s="12">
        <f>K36*IF($R36=CostData_LookUp!$L$9,CostData_LookUp!$E24,CostData_LookUp!$I24)</f>
        <v>0</v>
      </c>
      <c r="L74" s="12">
        <f>L36*IF($R36=CostData_LookUp!$L$9,CostData_LookUp!$E24,CostData_LookUp!$I24)</f>
        <v>0</v>
      </c>
      <c r="M74" s="12">
        <f>M36*IF($R36=CostData_LookUp!$L$9,CostData_LookUp!$E24,CostData_LookUp!$I24)</f>
        <v>0</v>
      </c>
      <c r="N74" s="12">
        <f>N36*IF($R36=CostData_LookUp!$L$9,CostData_LookUp!$E24,CostData_LookUp!$I24)</f>
        <v>0</v>
      </c>
      <c r="O74" s="12">
        <f>O36*IF($R36=CostData_LookUp!$L$9,CostData_LookUp!$E24,CostData_LookUp!$I24)</f>
        <v>0</v>
      </c>
      <c r="P74" s="12">
        <f>P36*IF($R36=CostData_LookUp!$L$9,CostData_LookUp!$E24,CostData_LookUp!$I24)</f>
        <v>0</v>
      </c>
      <c r="R74" s="20" t="str">
        <f t="shared" si="4"/>
        <v>Default</v>
      </c>
      <c r="S74" s="20" t="str">
        <f t="shared" si="4"/>
        <v>Local Authority</v>
      </c>
      <c r="T74" s="20" t="str">
        <f t="shared" si="2"/>
        <v>Social Services</v>
      </c>
    </row>
    <row r="75" spans="3:20">
      <c r="C75" s="127"/>
      <c r="D75" s="20" t="str">
        <f t="shared" si="3"/>
        <v>Local authority residential care home for children</v>
      </c>
      <c r="E75" s="20" t="str">
        <f t="shared" si="3"/>
        <v>Cost per week</v>
      </c>
      <c r="F75" s="20" t="str">
        <f t="shared" si="3"/>
        <v>Total number of weeks avoided across all children per year</v>
      </c>
      <c r="G75" s="12">
        <f>G37*IF($R37=CostData_LookUp!$L$9,CostData_LookUp!$E25,CostData_LookUp!$I25)</f>
        <v>0</v>
      </c>
      <c r="H75" s="12">
        <f>H37*IF($R37=CostData_LookUp!$L$9,CostData_LookUp!$E25,CostData_LookUp!$I25)</f>
        <v>0</v>
      </c>
      <c r="I75" s="12">
        <f>I37*IF($R37=CostData_LookUp!$L$9,CostData_LookUp!$E25,CostData_LookUp!$I25)</f>
        <v>0</v>
      </c>
      <c r="J75" s="12">
        <f>J37*IF($R37=CostData_LookUp!$L$9,CostData_LookUp!$E25,CostData_LookUp!$I25)</f>
        <v>0</v>
      </c>
      <c r="K75" s="12">
        <f>K37*IF($R37=CostData_LookUp!$L$9,CostData_LookUp!$E25,CostData_LookUp!$I25)</f>
        <v>0</v>
      </c>
      <c r="L75" s="12">
        <f>L37*IF($R37=CostData_LookUp!$L$9,CostData_LookUp!$E25,CostData_LookUp!$I25)</f>
        <v>0</v>
      </c>
      <c r="M75" s="12">
        <f>M37*IF($R37=CostData_LookUp!$L$9,CostData_LookUp!$E25,CostData_LookUp!$I25)</f>
        <v>0</v>
      </c>
      <c r="N75" s="12">
        <f>N37*IF($R37=CostData_LookUp!$L$9,CostData_LookUp!$E25,CostData_LookUp!$I25)</f>
        <v>0</v>
      </c>
      <c r="O75" s="12">
        <f>O37*IF($R37=CostData_LookUp!$L$9,CostData_LookUp!$E25,CostData_LookUp!$I25)</f>
        <v>0</v>
      </c>
      <c r="P75" s="12">
        <f>P37*IF($R37=CostData_LookUp!$L$9,CostData_LookUp!$E25,CostData_LookUp!$I25)</f>
        <v>0</v>
      </c>
      <c r="R75" s="20" t="str">
        <f t="shared" si="4"/>
        <v>Default</v>
      </c>
      <c r="S75" s="20" t="str">
        <f t="shared" si="4"/>
        <v>Local Authority</v>
      </c>
      <c r="T75" s="20" t="str">
        <f t="shared" si="2"/>
        <v>Social Services</v>
      </c>
    </row>
    <row r="76" spans="3:20" ht="25.5">
      <c r="C76" s="127"/>
      <c r="D76" s="20" t="str">
        <f t="shared" si="3"/>
        <v>Social worker hours (Adult services)</v>
      </c>
      <c r="E76" s="20" t="str">
        <f t="shared" si="3"/>
        <v>cost per hour, without qualification costs</v>
      </c>
      <c r="F76" s="20" t="str">
        <f t="shared" si="3"/>
        <v>Total number of hours of social worker support avoided across all ADULT clients per year</v>
      </c>
      <c r="G76" s="12">
        <f>G38*IF($R38=CostData_LookUp!$L$9,CostData_LookUp!$E26,CostData_LookUp!$I26)</f>
        <v>0</v>
      </c>
      <c r="H76" s="12">
        <f>H38*IF($R38=CostData_LookUp!$L$9,CostData_LookUp!$E26,CostData_LookUp!$I26)</f>
        <v>0</v>
      </c>
      <c r="I76" s="12">
        <f>I38*IF($R38=CostData_LookUp!$L$9,CostData_LookUp!$E26,CostData_LookUp!$I26)</f>
        <v>0</v>
      </c>
      <c r="J76" s="12">
        <f>J38*IF($R38=CostData_LookUp!$L$9,CostData_LookUp!$E26,CostData_LookUp!$I26)</f>
        <v>0</v>
      </c>
      <c r="K76" s="12">
        <f>K38*IF($R38=CostData_LookUp!$L$9,CostData_LookUp!$E26,CostData_LookUp!$I26)</f>
        <v>0</v>
      </c>
      <c r="L76" s="12">
        <f>L38*IF($R38=CostData_LookUp!$L$9,CostData_LookUp!$E26,CostData_LookUp!$I26)</f>
        <v>0</v>
      </c>
      <c r="M76" s="12">
        <f>M38*IF($R38=CostData_LookUp!$L$9,CostData_LookUp!$E26,CostData_LookUp!$I26)</f>
        <v>0</v>
      </c>
      <c r="N76" s="12">
        <f>N38*IF($R38=CostData_LookUp!$L$9,CostData_LookUp!$E26,CostData_LookUp!$I26)</f>
        <v>0</v>
      </c>
      <c r="O76" s="12">
        <f>O38*IF($R38=CostData_LookUp!$L$9,CostData_LookUp!$E26,CostData_LookUp!$I26)</f>
        <v>0</v>
      </c>
      <c r="P76" s="12">
        <f>P38*IF($R38=CostData_LookUp!$L$9,CostData_LookUp!$E26,CostData_LookUp!$I26)</f>
        <v>0</v>
      </c>
      <c r="R76" s="20" t="str">
        <f t="shared" si="4"/>
        <v>Default</v>
      </c>
      <c r="S76" s="20" t="str">
        <f t="shared" si="4"/>
        <v>Local Authority</v>
      </c>
      <c r="T76" s="20" t="str">
        <f t="shared" si="2"/>
        <v>Social Services</v>
      </c>
    </row>
    <row r="77" spans="3:20" ht="25.5">
      <c r="C77" s="128"/>
      <c r="D77" s="20" t="str">
        <f t="shared" si="3"/>
        <v>Social worker hours (Children's services)</v>
      </c>
      <c r="E77" s="20" t="str">
        <f t="shared" si="3"/>
        <v>cost per hour, without qualification costs</v>
      </c>
      <c r="F77" s="20" t="str">
        <f t="shared" si="3"/>
        <v>Total number of hours of social worker support avoided across all children per year</v>
      </c>
      <c r="G77" s="12">
        <f>G39*IF($R39=CostData_LookUp!$L$9,CostData_LookUp!$E27,CostData_LookUp!$I27)</f>
        <v>0</v>
      </c>
      <c r="H77" s="12">
        <f>H39*IF($R39=CostData_LookUp!$L$9,CostData_LookUp!$E27,CostData_LookUp!$I27)</f>
        <v>0</v>
      </c>
      <c r="I77" s="12">
        <f>I39*IF($R39=CostData_LookUp!$L$9,CostData_LookUp!$E27,CostData_LookUp!$I27)</f>
        <v>0</v>
      </c>
      <c r="J77" s="12">
        <f>J39*IF($R39=CostData_LookUp!$L$9,CostData_LookUp!$E27,CostData_LookUp!$I27)</f>
        <v>0</v>
      </c>
      <c r="K77" s="12">
        <f>K39*IF($R39=CostData_LookUp!$L$9,CostData_LookUp!$E27,CostData_LookUp!$I27)</f>
        <v>0</v>
      </c>
      <c r="L77" s="12">
        <f>L39*IF($R39=CostData_LookUp!$L$9,CostData_LookUp!$E27,CostData_LookUp!$I27)</f>
        <v>0</v>
      </c>
      <c r="M77" s="12">
        <f>M39*IF($R39=CostData_LookUp!$L$9,CostData_LookUp!$E27,CostData_LookUp!$I27)</f>
        <v>0</v>
      </c>
      <c r="N77" s="12">
        <f>N39*IF($R39=CostData_LookUp!$L$9,CostData_LookUp!$E27,CostData_LookUp!$I27)</f>
        <v>0</v>
      </c>
      <c r="O77" s="12">
        <f>O39*IF($R39=CostData_LookUp!$L$9,CostData_LookUp!$E27,CostData_LookUp!$I27)</f>
        <v>0</v>
      </c>
      <c r="P77" s="12">
        <f>P39*IF($R39=CostData_LookUp!$L$9,CostData_LookUp!$E27,CostData_LookUp!$I27)</f>
        <v>0</v>
      </c>
      <c r="R77" s="20" t="str">
        <f t="shared" si="4"/>
        <v>Default</v>
      </c>
      <c r="S77" s="20" t="str">
        <f t="shared" si="4"/>
        <v>Local Authority</v>
      </c>
      <c r="T77" s="20" t="str">
        <f t="shared" si="2"/>
        <v>Social Services</v>
      </c>
    </row>
    <row r="78" spans="3:20" ht="25.5">
      <c r="C78" s="116" t="str">
        <f>C40</f>
        <v>Crime</v>
      </c>
      <c r="D78" s="20" t="str">
        <f t="shared" si="3"/>
        <v>Unit cost of custody served in prison (under 18):</v>
      </c>
      <c r="E78" s="20" t="str">
        <f t="shared" si="3"/>
        <v>Average cost across all prisons, including central costs (costs per prisoner per annum)</v>
      </c>
      <c r="F78" s="20" t="str">
        <f t="shared" si="3"/>
        <v>Number of stays in custody for a year avoided</v>
      </c>
      <c r="G78" s="12">
        <f>G40*IF($R40=CostData_LookUp!$L$9,CostData_LookUp!$E28,CostData_LookUp!$I28)</f>
        <v>0</v>
      </c>
      <c r="H78" s="12">
        <f>H40*IF($R40=CostData_LookUp!$L$9,CostData_LookUp!$E28,CostData_LookUp!$I28)</f>
        <v>0</v>
      </c>
      <c r="I78" s="12">
        <f>I40*IF($R40=CostData_LookUp!$L$9,CostData_LookUp!$E28,CostData_LookUp!$I28)</f>
        <v>0</v>
      </c>
      <c r="J78" s="12">
        <f>J40*IF($R40=CostData_LookUp!$L$9,CostData_LookUp!$E28,CostData_LookUp!$I28)</f>
        <v>0</v>
      </c>
      <c r="K78" s="12">
        <f>K40*IF($R40=CostData_LookUp!$L$9,CostData_LookUp!$E28,CostData_LookUp!$I28)</f>
        <v>0</v>
      </c>
      <c r="L78" s="12">
        <f>L40*IF($R40=CostData_LookUp!$L$9,CostData_LookUp!$E28,CostData_LookUp!$I28)</f>
        <v>0</v>
      </c>
      <c r="M78" s="12">
        <f>M40*IF($R40=CostData_LookUp!$L$9,CostData_LookUp!$E28,CostData_LookUp!$I28)</f>
        <v>0</v>
      </c>
      <c r="N78" s="12">
        <f>N40*IF($R40=CostData_LookUp!$L$9,CostData_LookUp!$E28,CostData_LookUp!$I28)</f>
        <v>0</v>
      </c>
      <c r="O78" s="12">
        <f>O40*IF($R40=CostData_LookUp!$L$9,CostData_LookUp!$E28,CostData_LookUp!$I28)</f>
        <v>0</v>
      </c>
      <c r="P78" s="12">
        <f>P40*IF($R40=CostData_LookUp!$L$9,CostData_LookUp!$E28,CostData_LookUp!$I28)</f>
        <v>0</v>
      </c>
      <c r="R78" s="20" t="str">
        <f t="shared" si="4"/>
        <v>Default</v>
      </c>
      <c r="S78" s="20" t="str">
        <f t="shared" si="4"/>
        <v>Criminal Justice System</v>
      </c>
      <c r="T78" s="20" t="str">
        <f t="shared" si="2"/>
        <v>Prison</v>
      </c>
    </row>
    <row r="79" spans="3:20" ht="38.25">
      <c r="C79" s="117"/>
      <c r="D79" s="20" t="str">
        <f t="shared" ref="D79:F79" si="5">D41</f>
        <v>Youth offender, average cost of a first time entrant (under 18) to the Criminal Justice System in the first year following the offence</v>
      </c>
      <c r="E79" s="20" t="str">
        <f t="shared" si="5"/>
        <v>Cost per year</v>
      </c>
      <c r="F79" s="20" t="str">
        <f t="shared" si="5"/>
        <v>Number of first-time entrants to custody per year avoided</v>
      </c>
      <c r="G79" s="12">
        <f>G41*IF($R41=CostData_LookUp!$L$9,CostData_LookUp!$E29,CostData_LookUp!$I29)</f>
        <v>0</v>
      </c>
      <c r="H79" s="12">
        <f>H41*IF($R41=CostData_LookUp!$L$9,CostData_LookUp!$E29,CostData_LookUp!$I29)</f>
        <v>0</v>
      </c>
      <c r="I79" s="12">
        <f>I41*IF($R41=CostData_LookUp!$L$9,CostData_LookUp!$E29,CostData_LookUp!$I29)</f>
        <v>0</v>
      </c>
      <c r="J79" s="12">
        <f>J41*IF($R41=CostData_LookUp!$L$9,CostData_LookUp!$E29,CostData_LookUp!$I29)</f>
        <v>0</v>
      </c>
      <c r="K79" s="12">
        <f>K41*IF($R41=CostData_LookUp!$L$9,CostData_LookUp!$E29,CostData_LookUp!$I29)</f>
        <v>0</v>
      </c>
      <c r="L79" s="12">
        <f>L41*IF($R41=CostData_LookUp!$L$9,CostData_LookUp!$E29,CostData_LookUp!$I29)</f>
        <v>0</v>
      </c>
      <c r="M79" s="12">
        <f>M41*IF($R41=CostData_LookUp!$L$9,CostData_LookUp!$E29,CostData_LookUp!$I29)</f>
        <v>0</v>
      </c>
      <c r="N79" s="12">
        <f>N41*IF($R41=CostData_LookUp!$L$9,CostData_LookUp!$E29,CostData_LookUp!$I29)</f>
        <v>0</v>
      </c>
      <c r="O79" s="12">
        <f>O41*IF($R41=CostData_LookUp!$L$9,CostData_LookUp!$E29,CostData_LookUp!$I29)</f>
        <v>0</v>
      </c>
      <c r="P79" s="12">
        <f>P41*IF($R41=CostData_LookUp!$L$9,CostData_LookUp!$E29,CostData_LookUp!$I29)</f>
        <v>0</v>
      </c>
      <c r="R79" s="20" t="str">
        <f t="shared" si="4"/>
        <v>Default</v>
      </c>
      <c r="S79" s="20" t="str">
        <f t="shared" si="4"/>
        <v>Criminal Justice System</v>
      </c>
      <c r="T79" s="20" t="str">
        <f t="shared" si="2"/>
        <v/>
      </c>
    </row>
    <row r="80" spans="3:20" ht="25.5">
      <c r="C80" s="118"/>
      <c r="D80" s="20" t="str">
        <f t="shared" ref="D80:F80" si="6">D42</f>
        <v>Dealing with anti-social events</v>
      </c>
      <c r="E80" s="20" t="str">
        <f t="shared" si="6"/>
        <v>Where further action necessary 
(cost of dealing with incident)</v>
      </c>
      <c r="F80" s="20" t="str">
        <f t="shared" si="6"/>
        <v>Number of anti-social behaviour events which would have required further action avoided</v>
      </c>
      <c r="G80" s="12">
        <f>G42*IF($R42=CostData_LookUp!$L$9,CostData_LookUp!$E30,CostData_LookUp!$I30)</f>
        <v>0</v>
      </c>
      <c r="H80" s="12">
        <f>H42*IF($R42=CostData_LookUp!$L$9,CostData_LookUp!$E30,CostData_LookUp!$I30)</f>
        <v>0</v>
      </c>
      <c r="I80" s="12">
        <f>I42*IF($R42=CostData_LookUp!$L$9,CostData_LookUp!$E30,CostData_LookUp!$I30)</f>
        <v>0</v>
      </c>
      <c r="J80" s="12">
        <f>J42*IF($R42=CostData_LookUp!$L$9,CostData_LookUp!$E30,CostData_LookUp!$I30)</f>
        <v>0</v>
      </c>
      <c r="K80" s="12">
        <f>K42*IF($R42=CostData_LookUp!$L$9,CostData_LookUp!$E30,CostData_LookUp!$I30)</f>
        <v>0</v>
      </c>
      <c r="L80" s="12">
        <f>L42*IF($R42=CostData_LookUp!$L$9,CostData_LookUp!$E30,CostData_LookUp!$I30)</f>
        <v>0</v>
      </c>
      <c r="M80" s="12">
        <f>M42*IF($R42=CostData_LookUp!$L$9,CostData_LookUp!$E30,CostData_LookUp!$I30)</f>
        <v>0</v>
      </c>
      <c r="N80" s="12">
        <f>N42*IF($R42=CostData_LookUp!$L$9,CostData_LookUp!$E30,CostData_LookUp!$I30)</f>
        <v>0</v>
      </c>
      <c r="O80" s="12">
        <f>O42*IF($R42=CostData_LookUp!$L$9,CostData_LookUp!$E30,CostData_LookUp!$I30)</f>
        <v>0</v>
      </c>
      <c r="P80" s="12">
        <f>P42*IF($R42=CostData_LookUp!$L$9,CostData_LookUp!$E30,CostData_LookUp!$I30)</f>
        <v>0</v>
      </c>
      <c r="R80" s="20" t="str">
        <f t="shared" si="4"/>
        <v>Default</v>
      </c>
      <c r="S80" s="20" t="str">
        <f t="shared" si="4"/>
        <v>Police</v>
      </c>
      <c r="T80" s="20" t="str">
        <f t="shared" si="2"/>
        <v>Local authority</v>
      </c>
    </row>
    <row r="81" spans="3:20" ht="14.45" customHeight="1">
      <c r="C81" s="107" t="str">
        <f>C43</f>
        <v>Education and skills</v>
      </c>
      <c r="D81" s="20" t="str">
        <f>D43</f>
        <v>Persistant truancy</v>
      </c>
      <c r="E81" s="20" t="str">
        <f t="shared" ref="E81" si="7">E43</f>
        <v>Total fiscal cost of persistent truancy (missing at least five weeks of school per year), per individual per effective year</v>
      </c>
      <c r="F81" s="20" t="str">
        <f>F43</f>
        <v>Number of students truant for at least 5 weeks avoided per year</v>
      </c>
      <c r="G81" s="12">
        <f>G43*IF($R43=CostData_LookUp!$L$9,CostData_LookUp!$E31,CostData_LookUp!$I31)</f>
        <v>0</v>
      </c>
      <c r="H81" s="12">
        <f>H43*IF($R43=CostData_LookUp!$L$9,CostData_LookUp!$E31,CostData_LookUp!$I31)</f>
        <v>0</v>
      </c>
      <c r="I81" s="12">
        <f>I43*IF($R43=CostData_LookUp!$L$9,CostData_LookUp!$E31,CostData_LookUp!$I31)</f>
        <v>0</v>
      </c>
      <c r="J81" s="12">
        <f>J43*IF($R43=CostData_LookUp!$L$9,CostData_LookUp!$E31,CostData_LookUp!$I31)</f>
        <v>0</v>
      </c>
      <c r="K81" s="12">
        <f>K43*IF($R43=CostData_LookUp!$L$9,CostData_LookUp!$E31,CostData_LookUp!$I31)</f>
        <v>0</v>
      </c>
      <c r="L81" s="12">
        <f>L43*IF($R43=CostData_LookUp!$L$9,CostData_LookUp!$E31,CostData_LookUp!$I31)</f>
        <v>0</v>
      </c>
      <c r="M81" s="12">
        <f>M43*IF($R43=CostData_LookUp!$L$9,CostData_LookUp!$E31,CostData_LookUp!$I31)</f>
        <v>0</v>
      </c>
      <c r="N81" s="12">
        <f>N43*IF($R43=CostData_LookUp!$L$9,CostData_LookUp!$E31,CostData_LookUp!$I31)</f>
        <v>0</v>
      </c>
      <c r="O81" s="12">
        <f>O43*IF($R43=CostData_LookUp!$L$9,CostData_LookUp!$E31,CostData_LookUp!$I31)</f>
        <v>0</v>
      </c>
      <c r="P81" s="12">
        <f>P43*IF($R43=CostData_LookUp!$L$9,CostData_LookUp!$E31,CostData_LookUp!$I31)</f>
        <v>0</v>
      </c>
      <c r="R81" s="20" t="str">
        <f t="shared" si="4"/>
        <v>Default</v>
      </c>
      <c r="S81" s="20" t="str">
        <f t="shared" si="4"/>
        <v>Multiple</v>
      </c>
      <c r="T81" s="20" t="str">
        <f t="shared" si="2"/>
        <v/>
      </c>
    </row>
    <row r="82" spans="3:20" ht="14.45" customHeight="1">
      <c r="C82" s="108"/>
      <c r="D82" s="20" t="str">
        <f t="shared" ref="D82:F82" si="8">D44</f>
        <v>School readiness</v>
      </c>
      <c r="E82" s="20" t="str">
        <f t="shared" si="8"/>
        <v>Fiscal savings associated with improved school readiness on entry to reception year (age 4-5)</v>
      </c>
      <c r="F82" s="20" t="str">
        <f t="shared" si="8"/>
        <v>Additional number of children achieving a 'good' level of development at the Early Years Foundation Stage per year</v>
      </c>
      <c r="G82" s="12">
        <f>G44*IF($R44=CostData_LookUp!$L$9,CostData_LookUp!$E32,CostData_LookUp!$I32)</f>
        <v>0</v>
      </c>
      <c r="H82" s="12">
        <f>H44*IF($R44=CostData_LookUp!$L$9,CostData_LookUp!$E32,CostData_LookUp!$I32)</f>
        <v>0</v>
      </c>
      <c r="I82" s="12">
        <f>I44*IF($R44=CostData_LookUp!$L$9,CostData_LookUp!$E32,CostData_LookUp!$I32)</f>
        <v>0</v>
      </c>
      <c r="J82" s="12">
        <f>J44*IF($R44=CostData_LookUp!$L$9,CostData_LookUp!$E32,CostData_LookUp!$I32)</f>
        <v>0</v>
      </c>
      <c r="K82" s="12">
        <f>K44*IF($R44=CostData_LookUp!$L$9,CostData_LookUp!$E32,CostData_LookUp!$I32)</f>
        <v>0</v>
      </c>
      <c r="L82" s="12">
        <f>L44*IF($R44=CostData_LookUp!$L$9,CostData_LookUp!$E32,CostData_LookUp!$I32)</f>
        <v>0</v>
      </c>
      <c r="M82" s="12">
        <f>M44*IF($R44=CostData_LookUp!$L$9,CostData_LookUp!$E32,CostData_LookUp!$I32)</f>
        <v>0</v>
      </c>
      <c r="N82" s="12">
        <f>N44*IF($R44=CostData_LookUp!$L$9,CostData_LookUp!$E32,CostData_LookUp!$I32)</f>
        <v>0</v>
      </c>
      <c r="O82" s="12">
        <f>O44*IF($R44=CostData_LookUp!$L$9,CostData_LookUp!$E32,CostData_LookUp!$I32)</f>
        <v>0</v>
      </c>
      <c r="P82" s="12">
        <f>P44*IF($R44=CostData_LookUp!$L$9,CostData_LookUp!$E32,CostData_LookUp!$I32)</f>
        <v>0</v>
      </c>
      <c r="R82" s="20" t="str">
        <f t="shared" si="4"/>
        <v>Default</v>
      </c>
      <c r="S82" s="20" t="str">
        <f t="shared" si="4"/>
        <v>Schools</v>
      </c>
      <c r="T82" s="20" t="str">
        <f t="shared" si="2"/>
        <v>Department for Education</v>
      </c>
    </row>
    <row r="83" spans="3:20" ht="14.45" customHeight="1">
      <c r="C83" s="109" t="str">
        <f>C45</f>
        <v>Economy and employment</v>
      </c>
      <c r="D83" s="20" t="str">
        <f>D45</f>
        <v>Job-seekers allowance claims</v>
      </c>
      <c r="E83" s="20" t="str">
        <f t="shared" ref="E83" si="9">E45</f>
        <v>Fiscal benefit from a workless claimant entering work</v>
      </c>
      <c r="F83" s="20" t="str">
        <f>F45</f>
        <v>Number of people seeking job-seekers allowance for a year avoided</v>
      </c>
      <c r="G83" s="12">
        <f>G45*IF($R45=CostData_LookUp!$L$9,CostData_LookUp!$E33,CostData_LookUp!$I33)</f>
        <v>0</v>
      </c>
      <c r="H83" s="12">
        <f>H45*IF($R45=CostData_LookUp!$L$9,CostData_LookUp!$E33,CostData_LookUp!$I33)</f>
        <v>0</v>
      </c>
      <c r="I83" s="12">
        <f>I45*IF($R45=CostData_LookUp!$L$9,CostData_LookUp!$E33,CostData_LookUp!$I33)</f>
        <v>0</v>
      </c>
      <c r="J83" s="12">
        <f>J45*IF($R45=CostData_LookUp!$L$9,CostData_LookUp!$E33,CostData_LookUp!$I33)</f>
        <v>0</v>
      </c>
      <c r="K83" s="12">
        <f>K45*IF($R45=CostData_LookUp!$L$9,CostData_LookUp!$E33,CostData_LookUp!$I33)</f>
        <v>0</v>
      </c>
      <c r="L83" s="12">
        <f>L45*IF($R45=CostData_LookUp!$L$9,CostData_LookUp!$E33,CostData_LookUp!$I33)</f>
        <v>0</v>
      </c>
      <c r="M83" s="12">
        <f>M45*IF($R45=CostData_LookUp!$L$9,CostData_LookUp!$E33,CostData_LookUp!$I33)</f>
        <v>0</v>
      </c>
      <c r="N83" s="12">
        <f>N45*IF($R45=CostData_LookUp!$L$9,CostData_LookUp!$E33,CostData_LookUp!$I33)</f>
        <v>0</v>
      </c>
      <c r="O83" s="12">
        <f>O45*IF($R45=CostData_LookUp!$L$9,CostData_LookUp!$E33,CostData_LookUp!$I33)</f>
        <v>0</v>
      </c>
      <c r="P83" s="12">
        <f>P45*IF($R45=CostData_LookUp!$L$9,CostData_LookUp!$E33,CostData_LookUp!$I33)</f>
        <v>0</v>
      </c>
      <c r="R83" s="20" t="str">
        <f t="shared" si="4"/>
        <v>Default</v>
      </c>
      <c r="S83" s="20" t="str">
        <f t="shared" si="4"/>
        <v>Multiple</v>
      </c>
      <c r="T83" s="20" t="str">
        <f t="shared" si="2"/>
        <v>DWP</v>
      </c>
    </row>
    <row r="84" spans="3:20" ht="14.45" customHeight="1">
      <c r="C84" s="110"/>
      <c r="D84" s="20" t="str">
        <f t="shared" ref="D84:F84" si="10">D46</f>
        <v>Not in Education or Employment</v>
      </c>
      <c r="E84" s="20" t="str">
        <f t="shared" si="10"/>
        <v>Average cost per 18-24 year old not in education, employment or training</v>
      </c>
      <c r="F84" s="20" t="str">
        <f t="shared" si="10"/>
        <v>Number of 18-24 year olds not in education, employment of training over a year. Avoid including anyone included in category above.</v>
      </c>
      <c r="G84" s="12">
        <f>G46*IF($R46=CostData_LookUp!$L$9,CostData_LookUp!$E34,CostData_LookUp!$I34)</f>
        <v>0</v>
      </c>
      <c r="H84" s="12">
        <f>H46*IF($R46=CostData_LookUp!$L$9,CostData_LookUp!$E34,CostData_LookUp!$I34)</f>
        <v>0</v>
      </c>
      <c r="I84" s="12">
        <f>I46*IF($R46=CostData_LookUp!$L$9,CostData_LookUp!$E34,CostData_LookUp!$I34)</f>
        <v>0</v>
      </c>
      <c r="J84" s="12">
        <f>J46*IF($R46=CostData_LookUp!$L$9,CostData_LookUp!$E34,CostData_LookUp!$I34)</f>
        <v>0</v>
      </c>
      <c r="K84" s="12">
        <f>K46*IF($R46=CostData_LookUp!$L$9,CostData_LookUp!$E34,CostData_LookUp!$I34)</f>
        <v>0</v>
      </c>
      <c r="L84" s="12">
        <f>L46*IF($R46=CostData_LookUp!$L$9,CostData_LookUp!$E34,CostData_LookUp!$I34)</f>
        <v>0</v>
      </c>
      <c r="M84" s="12">
        <f>M46*IF($R46=CostData_LookUp!$L$9,CostData_LookUp!$E34,CostData_LookUp!$I34)</f>
        <v>0</v>
      </c>
      <c r="N84" s="12">
        <f>N46*IF($R46=CostData_LookUp!$L$9,CostData_LookUp!$E34,CostData_LookUp!$I34)</f>
        <v>0</v>
      </c>
      <c r="O84" s="12">
        <f>O46*IF($R46=CostData_LookUp!$L$9,CostData_LookUp!$E34,CostData_LookUp!$I34)</f>
        <v>0</v>
      </c>
      <c r="P84" s="12">
        <f>P46*IF($R46=CostData_LookUp!$L$9,CostData_LookUp!$E34,CostData_LookUp!$I34)</f>
        <v>0</v>
      </c>
      <c r="R84" s="20" t="str">
        <f t="shared" si="4"/>
        <v>Default</v>
      </c>
      <c r="S84" s="20" t="str">
        <f t="shared" si="4"/>
        <v>DWP</v>
      </c>
      <c r="T84" s="20" t="str">
        <f t="shared" si="2"/>
        <v>HM Revenue and Customs</v>
      </c>
    </row>
    <row r="85" spans="3:20" ht="25.5">
      <c r="C85" s="111" t="str">
        <f>C47</f>
        <v>Housing</v>
      </c>
      <c r="D85" s="20" t="str">
        <f>D47</f>
        <v>Housing benefit paid</v>
      </c>
      <c r="E85" s="20" t="str">
        <f t="shared" ref="E85" si="11">E47</f>
        <v>Weeks saved: Data based on average weekly award, across all tenure types</v>
      </c>
      <c r="F85" s="20" t="str">
        <f>F47</f>
        <v>Total number of weeks of housing benefit avoided</v>
      </c>
      <c r="G85" s="12">
        <f>G47*IF($R47=CostData_LookUp!$L$9,CostData_LookUp!$E35,CostData_LookUp!$I35)</f>
        <v>0</v>
      </c>
      <c r="H85" s="12">
        <f>H47*IF($R47=CostData_LookUp!$L$9,CostData_LookUp!$E35,CostData_LookUp!$I35)</f>
        <v>0</v>
      </c>
      <c r="I85" s="12">
        <f>I47*IF($R47=CostData_LookUp!$L$9,CostData_LookUp!$E35,CostData_LookUp!$I35)</f>
        <v>0</v>
      </c>
      <c r="J85" s="12">
        <f>J47*IF($R47=CostData_LookUp!$L$9,CostData_LookUp!$E35,CostData_LookUp!$I35)</f>
        <v>0</v>
      </c>
      <c r="K85" s="12">
        <f>K47*IF($R47=CostData_LookUp!$L$9,CostData_LookUp!$E35,CostData_LookUp!$I35)</f>
        <v>0</v>
      </c>
      <c r="L85" s="12">
        <f>L47*IF($R47=CostData_LookUp!$L$9,CostData_LookUp!$E35,CostData_LookUp!$I35)</f>
        <v>0</v>
      </c>
      <c r="M85" s="12">
        <f>M47*IF($R47=CostData_LookUp!$L$9,CostData_LookUp!$E35,CostData_LookUp!$I35)</f>
        <v>0</v>
      </c>
      <c r="N85" s="12">
        <f>N47*IF($R47=CostData_LookUp!$L$9,CostData_LookUp!$E35,CostData_LookUp!$I35)</f>
        <v>0</v>
      </c>
      <c r="O85" s="12">
        <f>O47*IF($R47=CostData_LookUp!$L$9,CostData_LookUp!$E35,CostData_LookUp!$I35)</f>
        <v>0</v>
      </c>
      <c r="P85" s="12">
        <f>P47*IF($R47=CostData_LookUp!$L$9,CostData_LookUp!$E35,CostData_LookUp!$I35)</f>
        <v>0</v>
      </c>
      <c r="R85" s="20" t="str">
        <f t="shared" si="4"/>
        <v>Default</v>
      </c>
      <c r="S85" s="20" t="str">
        <f t="shared" si="4"/>
        <v>DWP</v>
      </c>
      <c r="T85" s="20" t="str">
        <f t="shared" si="2"/>
        <v>Local authority</v>
      </c>
    </row>
    <row r="86" spans="3:20" ht="38.25">
      <c r="C86" s="112"/>
      <c r="D86" s="20" t="str">
        <f t="shared" ref="D86:F86" si="12">D48</f>
        <v>Homelessness advice and support not required</v>
      </c>
      <c r="E86" s="20" t="str">
        <f t="shared" si="12"/>
        <v>Cost of a homelessness prevention or housing options scheme that leads to successful prevention of homelessness</v>
      </c>
      <c r="F86" s="20" t="str">
        <f t="shared" si="12"/>
        <v>Number of households where the need for advise re housing support has been avoided per year</v>
      </c>
      <c r="G86" s="12">
        <f>G48*IF($R48=CostData_LookUp!$L$9,CostData_LookUp!$E36,CostData_LookUp!$I36)</f>
        <v>0</v>
      </c>
      <c r="H86" s="12">
        <f>H48*IF($R48=CostData_LookUp!$L$9,CostData_LookUp!$E36,CostData_LookUp!$I36)</f>
        <v>0</v>
      </c>
      <c r="I86" s="12">
        <f>I48*IF($R48=CostData_LookUp!$L$9,CostData_LookUp!$E36,CostData_LookUp!$I36)</f>
        <v>0</v>
      </c>
      <c r="J86" s="12">
        <f>J48*IF($R48=CostData_LookUp!$L$9,CostData_LookUp!$E36,CostData_LookUp!$I36)</f>
        <v>0</v>
      </c>
      <c r="K86" s="12">
        <f>K48*IF($R48=CostData_LookUp!$L$9,CostData_LookUp!$E36,CostData_LookUp!$I36)</f>
        <v>0</v>
      </c>
      <c r="L86" s="12">
        <f>L48*IF($R48=CostData_LookUp!$L$9,CostData_LookUp!$E36,CostData_LookUp!$I36)</f>
        <v>0</v>
      </c>
      <c r="M86" s="12">
        <f>M48*IF($R48=CostData_LookUp!$L$9,CostData_LookUp!$E36,CostData_LookUp!$I36)</f>
        <v>0</v>
      </c>
      <c r="N86" s="12">
        <f>N48*IF($R48=CostData_LookUp!$L$9,CostData_LookUp!$E36,CostData_LookUp!$I36)</f>
        <v>0</v>
      </c>
      <c r="O86" s="12">
        <f>O48*IF($R48=CostData_LookUp!$L$9,CostData_LookUp!$E36,CostData_LookUp!$I36)</f>
        <v>0</v>
      </c>
      <c r="P86" s="12">
        <f>P48*IF($R48=CostData_LookUp!$L$9,CostData_LookUp!$E36,CostData_LookUp!$I36)</f>
        <v>0</v>
      </c>
      <c r="R86" s="20" t="str">
        <f t="shared" si="4"/>
        <v>Default</v>
      </c>
      <c r="S86" s="20" t="str">
        <f t="shared" si="4"/>
        <v>Local authority</v>
      </c>
      <c r="T86" s="20" t="str">
        <f t="shared" si="2"/>
        <v/>
      </c>
    </row>
    <row r="87" spans="3:20" ht="25.5">
      <c r="C87" s="112"/>
      <c r="D87" s="20" t="str">
        <f t="shared" ref="D87:F87" si="13">D49</f>
        <v>Stays in temporary accommodation</v>
      </c>
      <c r="E87" s="20" t="str">
        <f t="shared" si="13"/>
        <v>Average weekly cost of housing a homeless household in hostel accommodation</v>
      </c>
      <c r="F87" s="20" t="str">
        <f t="shared" si="13"/>
        <v>Total number of weeks of housing a homeless household in hostel accommodation avoided per year</v>
      </c>
      <c r="G87" s="12">
        <f>G49*IF($R49=CostData_LookUp!$L$9,CostData_LookUp!$E37,CostData_LookUp!$I37)</f>
        <v>0</v>
      </c>
      <c r="H87" s="12">
        <f>H49*IF($R49=CostData_LookUp!$L$9,CostData_LookUp!$E37,CostData_LookUp!$I37)</f>
        <v>0</v>
      </c>
      <c r="I87" s="12">
        <f>I49*IF($R49=CostData_LookUp!$L$9,CostData_LookUp!$E37,CostData_LookUp!$I37)</f>
        <v>0</v>
      </c>
      <c r="J87" s="12">
        <f>J49*IF($R49=CostData_LookUp!$L$9,CostData_LookUp!$E37,CostData_LookUp!$I37)</f>
        <v>0</v>
      </c>
      <c r="K87" s="12">
        <f>K49*IF($R49=CostData_LookUp!$L$9,CostData_LookUp!$E37,CostData_LookUp!$I37)</f>
        <v>0</v>
      </c>
      <c r="L87" s="12">
        <f>L49*IF($R49=CostData_LookUp!$L$9,CostData_LookUp!$E37,CostData_LookUp!$I37)</f>
        <v>0</v>
      </c>
      <c r="M87" s="12">
        <f>M49*IF($R49=CostData_LookUp!$L$9,CostData_LookUp!$E37,CostData_LookUp!$I37)</f>
        <v>0</v>
      </c>
      <c r="N87" s="12">
        <f>N49*IF($R49=CostData_LookUp!$L$9,CostData_LookUp!$E37,CostData_LookUp!$I37)</f>
        <v>0</v>
      </c>
      <c r="O87" s="12">
        <f>O49*IF($R49=CostData_LookUp!$L$9,CostData_LookUp!$E37,CostData_LookUp!$I37)</f>
        <v>0</v>
      </c>
      <c r="P87" s="12">
        <f>P49*IF($R49=CostData_LookUp!$L$9,CostData_LookUp!$E37,CostData_LookUp!$I37)</f>
        <v>0</v>
      </c>
      <c r="R87" s="20" t="str">
        <f t="shared" si="4"/>
        <v>Default</v>
      </c>
      <c r="S87" s="20" t="str">
        <f t="shared" si="4"/>
        <v>Local authority</v>
      </c>
      <c r="T87" s="20" t="str">
        <f t="shared" si="2"/>
        <v/>
      </c>
    </row>
    <row r="88" spans="3:20">
      <c r="C88" s="45" t="str">
        <f t="shared" ref="C88:F89" si="14">C50</f>
        <v>Fire</v>
      </c>
      <c r="D88" s="20" t="str">
        <f t="shared" si="14"/>
        <v>Responding to a fire</v>
      </c>
      <c r="E88" s="20" t="str">
        <f t="shared" si="14"/>
        <v>Average cost of responding to a fire</v>
      </c>
      <c r="F88" s="20" t="str">
        <f t="shared" si="14"/>
        <v>Number of fires avoided per year</v>
      </c>
      <c r="G88" s="12">
        <f>G50*IF($R50=CostData_LookUp!$L$9,CostData_LookUp!$E38,CostData_LookUp!$I38)</f>
        <v>0</v>
      </c>
      <c r="H88" s="12">
        <f>H50*IF($R50=CostData_LookUp!$L$9,CostData_LookUp!$E38,CostData_LookUp!$I38)</f>
        <v>0</v>
      </c>
      <c r="I88" s="12">
        <f>I50*IF($R50=CostData_LookUp!$L$9,CostData_LookUp!$E38,CostData_LookUp!$I38)</f>
        <v>0</v>
      </c>
      <c r="J88" s="12">
        <f>J50*IF($R50=CostData_LookUp!$L$9,CostData_LookUp!$E38,CostData_LookUp!$I38)</f>
        <v>0</v>
      </c>
      <c r="K88" s="12">
        <f>K50*IF($R50=CostData_LookUp!$L$9,CostData_LookUp!$E38,CostData_LookUp!$I38)</f>
        <v>0</v>
      </c>
      <c r="L88" s="12">
        <f>L50*IF($R50=CostData_LookUp!$L$9,CostData_LookUp!$E38,CostData_LookUp!$I38)</f>
        <v>0</v>
      </c>
      <c r="M88" s="12">
        <f>M50*IF($R50=CostData_LookUp!$L$9,CostData_LookUp!$E38,CostData_LookUp!$I38)</f>
        <v>0</v>
      </c>
      <c r="N88" s="12">
        <f>N50*IF($R50=CostData_LookUp!$L$9,CostData_LookUp!$E38,CostData_LookUp!$I38)</f>
        <v>0</v>
      </c>
      <c r="O88" s="12">
        <f>O50*IF($R50=CostData_LookUp!$L$9,CostData_LookUp!$E38,CostData_LookUp!$I38)</f>
        <v>0</v>
      </c>
      <c r="P88" s="12">
        <f>P50*IF($R50=CostData_LookUp!$L$9,CostData_LookUp!$E38,CostData_LookUp!$I38)</f>
        <v>0</v>
      </c>
      <c r="R88" s="20" t="str">
        <f t="shared" si="4"/>
        <v>Default</v>
      </c>
      <c r="S88" s="20" t="str">
        <f t="shared" si="4"/>
        <v>Fire Service</v>
      </c>
      <c r="T88" s="20" t="str">
        <f t="shared" si="2"/>
        <v/>
      </c>
    </row>
    <row r="89" spans="3:20">
      <c r="C89" s="113" t="str">
        <f t="shared" si="14"/>
        <v>Local additions</v>
      </c>
      <c r="D89" s="20" t="str">
        <f t="shared" si="14"/>
        <v/>
      </c>
      <c r="E89" s="20" t="str">
        <f t="shared" si="14"/>
        <v/>
      </c>
      <c r="F89" s="20" t="str">
        <f t="shared" si="14"/>
        <v/>
      </c>
      <c r="G89" s="12">
        <f>G51*IF($R51=CostData_LookUp!$L$9,CostData_LookUp!$E39,CostData_LookUp!$I39)</f>
        <v>0</v>
      </c>
      <c r="H89" s="12">
        <f>H51*IF($R51=CostData_LookUp!$L$9,CostData_LookUp!$E39,CostData_LookUp!$I39)</f>
        <v>0</v>
      </c>
      <c r="I89" s="12">
        <f>I51*IF($R51=CostData_LookUp!$L$9,CostData_LookUp!$E39,CostData_LookUp!$I39)</f>
        <v>0</v>
      </c>
      <c r="J89" s="12">
        <f>J51*IF($R51=CostData_LookUp!$L$9,CostData_LookUp!$E39,CostData_LookUp!$I39)</f>
        <v>0</v>
      </c>
      <c r="K89" s="12">
        <f>K51*IF($R51=CostData_LookUp!$L$9,CostData_LookUp!$E39,CostData_LookUp!$I39)</f>
        <v>0</v>
      </c>
      <c r="L89" s="12">
        <f>L51*IF($R51=CostData_LookUp!$L$9,CostData_LookUp!$E39,CostData_LookUp!$I39)</f>
        <v>0</v>
      </c>
      <c r="M89" s="12">
        <f>M51*IF($R51=CostData_LookUp!$L$9,CostData_LookUp!$E39,CostData_LookUp!$I39)</f>
        <v>0</v>
      </c>
      <c r="N89" s="12">
        <f>N51*IF($R51=CostData_LookUp!$L$9,CostData_LookUp!$E39,CostData_LookUp!$I39)</f>
        <v>0</v>
      </c>
      <c r="O89" s="12">
        <f>O51*IF($R51=CostData_LookUp!$L$9,CostData_LookUp!$E39,CostData_LookUp!$I39)</f>
        <v>0</v>
      </c>
      <c r="P89" s="12">
        <f>P51*IF($R51=CostData_LookUp!$L$9,CostData_LookUp!$E39,CostData_LookUp!$I39)</f>
        <v>0</v>
      </c>
      <c r="R89" s="20" t="str">
        <f t="shared" si="4"/>
        <v>Default</v>
      </c>
      <c r="S89" s="20" t="str">
        <f t="shared" si="4"/>
        <v/>
      </c>
      <c r="T89" s="20" t="str">
        <f t="shared" si="2"/>
        <v/>
      </c>
    </row>
    <row r="90" spans="3:20">
      <c r="C90" s="114"/>
      <c r="D90" s="20" t="str">
        <f t="shared" ref="D90:F90" si="15">D52</f>
        <v/>
      </c>
      <c r="E90" s="20" t="str">
        <f t="shared" si="15"/>
        <v/>
      </c>
      <c r="F90" s="20" t="str">
        <f t="shared" si="15"/>
        <v/>
      </c>
      <c r="G90" s="12">
        <f>G52*IF($R52=CostData_LookUp!$L$9,CostData_LookUp!$E40,CostData_LookUp!$I40)</f>
        <v>0</v>
      </c>
      <c r="H90" s="12">
        <f>H52*IF($R52=CostData_LookUp!$L$9,CostData_LookUp!$E40,CostData_LookUp!$I40)</f>
        <v>0</v>
      </c>
      <c r="I90" s="12">
        <f>I52*IF($R52=CostData_LookUp!$L$9,CostData_LookUp!$E40,CostData_LookUp!$I40)</f>
        <v>0</v>
      </c>
      <c r="J90" s="12">
        <f>J52*IF($R52=CostData_LookUp!$L$9,CostData_LookUp!$E40,CostData_LookUp!$I40)</f>
        <v>0</v>
      </c>
      <c r="K90" s="12">
        <f>K52*IF($R52=CostData_LookUp!$L$9,CostData_LookUp!$E40,CostData_LookUp!$I40)</f>
        <v>0</v>
      </c>
      <c r="L90" s="12">
        <f>L52*IF($R52=CostData_LookUp!$L$9,CostData_LookUp!$E40,CostData_LookUp!$I40)</f>
        <v>0</v>
      </c>
      <c r="M90" s="12">
        <f>M52*IF($R52=CostData_LookUp!$L$9,CostData_LookUp!$E40,CostData_LookUp!$I40)</f>
        <v>0</v>
      </c>
      <c r="N90" s="12">
        <f>N52*IF($R52=CostData_LookUp!$L$9,CostData_LookUp!$E40,CostData_LookUp!$I40)</f>
        <v>0</v>
      </c>
      <c r="O90" s="12">
        <f>O52*IF($R52=CostData_LookUp!$L$9,CostData_LookUp!$E40,CostData_LookUp!$I40)</f>
        <v>0</v>
      </c>
      <c r="P90" s="12">
        <f>P52*IF($R52=CostData_LookUp!$L$9,CostData_LookUp!$E40,CostData_LookUp!$I40)</f>
        <v>0</v>
      </c>
      <c r="R90" s="20" t="str">
        <f t="shared" si="4"/>
        <v>Default</v>
      </c>
      <c r="S90" s="20" t="str">
        <f t="shared" si="4"/>
        <v/>
      </c>
      <c r="T90" s="20" t="str">
        <f t="shared" si="2"/>
        <v/>
      </c>
    </row>
    <row r="91" spans="3:20">
      <c r="C91" s="114"/>
      <c r="D91" s="20" t="str">
        <f t="shared" ref="D91:F91" si="16">D53</f>
        <v/>
      </c>
      <c r="E91" s="20" t="str">
        <f t="shared" si="16"/>
        <v/>
      </c>
      <c r="F91" s="20" t="str">
        <f t="shared" si="16"/>
        <v/>
      </c>
      <c r="G91" s="12">
        <f>G53*IF($R53=CostData_LookUp!$L$9,CostData_LookUp!$E41,CostData_LookUp!$I41)</f>
        <v>0</v>
      </c>
      <c r="H91" s="12">
        <f>H53*IF($R53=CostData_LookUp!$L$9,CostData_LookUp!$E41,CostData_LookUp!$I41)</f>
        <v>0</v>
      </c>
      <c r="I91" s="12">
        <f>I53*IF($R53=CostData_LookUp!$L$9,CostData_LookUp!$E41,CostData_LookUp!$I41)</f>
        <v>0</v>
      </c>
      <c r="J91" s="12">
        <f>J53*IF($R53=CostData_LookUp!$L$9,CostData_LookUp!$E41,CostData_LookUp!$I41)</f>
        <v>0</v>
      </c>
      <c r="K91" s="12">
        <f>K53*IF($R53=CostData_LookUp!$L$9,CostData_LookUp!$E41,CostData_LookUp!$I41)</f>
        <v>0</v>
      </c>
      <c r="L91" s="12">
        <f>L53*IF($R53=CostData_LookUp!$L$9,CostData_LookUp!$E41,CostData_LookUp!$I41)</f>
        <v>0</v>
      </c>
      <c r="M91" s="12">
        <f>M53*IF($R53=CostData_LookUp!$L$9,CostData_LookUp!$E41,CostData_LookUp!$I41)</f>
        <v>0</v>
      </c>
      <c r="N91" s="12">
        <f>N53*IF($R53=CostData_LookUp!$L$9,CostData_LookUp!$E41,CostData_LookUp!$I41)</f>
        <v>0</v>
      </c>
      <c r="O91" s="12">
        <f>O53*IF($R53=CostData_LookUp!$L$9,CostData_LookUp!$E41,CostData_LookUp!$I41)</f>
        <v>0</v>
      </c>
      <c r="P91" s="12">
        <f>P53*IF($R53=CostData_LookUp!$L$9,CostData_LookUp!$E41,CostData_LookUp!$I41)</f>
        <v>0</v>
      </c>
      <c r="R91" s="20" t="str">
        <f t="shared" si="4"/>
        <v>Default</v>
      </c>
      <c r="S91" s="20" t="str">
        <f t="shared" si="4"/>
        <v/>
      </c>
      <c r="T91" s="20" t="str">
        <f t="shared" si="2"/>
        <v/>
      </c>
    </row>
    <row r="92" spans="3:20">
      <c r="C92" s="114"/>
      <c r="D92" s="20" t="str">
        <f t="shared" ref="D92:F92" si="17">D54</f>
        <v/>
      </c>
      <c r="E92" s="20" t="str">
        <f t="shared" si="17"/>
        <v/>
      </c>
      <c r="F92" s="20" t="str">
        <f t="shared" si="17"/>
        <v/>
      </c>
      <c r="G92" s="12">
        <f>G54*IF($R54=CostData_LookUp!$L$9,CostData_LookUp!$E42,CostData_LookUp!$I42)</f>
        <v>0</v>
      </c>
      <c r="H92" s="12">
        <f>H54*IF($R54=CostData_LookUp!$L$9,CostData_LookUp!$E42,CostData_LookUp!$I42)</f>
        <v>0</v>
      </c>
      <c r="I92" s="12">
        <f>I54*IF($R54=CostData_LookUp!$L$9,CostData_LookUp!$E42,CostData_LookUp!$I42)</f>
        <v>0</v>
      </c>
      <c r="J92" s="12">
        <f>J54*IF($R54=CostData_LookUp!$L$9,CostData_LookUp!$E42,CostData_LookUp!$I42)</f>
        <v>0</v>
      </c>
      <c r="K92" s="12">
        <f>K54*IF($R54=CostData_LookUp!$L$9,CostData_LookUp!$E42,CostData_LookUp!$I42)</f>
        <v>0</v>
      </c>
      <c r="L92" s="12">
        <f>L54*IF($R54=CostData_LookUp!$L$9,CostData_LookUp!$E42,CostData_LookUp!$I42)</f>
        <v>0</v>
      </c>
      <c r="M92" s="12">
        <f>M54*IF($R54=CostData_LookUp!$L$9,CostData_LookUp!$E42,CostData_LookUp!$I42)</f>
        <v>0</v>
      </c>
      <c r="N92" s="12">
        <f>N54*IF($R54=CostData_LookUp!$L$9,CostData_LookUp!$E42,CostData_LookUp!$I42)</f>
        <v>0</v>
      </c>
      <c r="O92" s="12">
        <f>O54*IF($R54=CostData_LookUp!$L$9,CostData_LookUp!$E42,CostData_LookUp!$I42)</f>
        <v>0</v>
      </c>
      <c r="P92" s="12">
        <f>P54*IF($R54=CostData_LookUp!$L$9,CostData_LookUp!$E42,CostData_LookUp!$I42)</f>
        <v>0</v>
      </c>
      <c r="R92" s="20" t="str">
        <f t="shared" si="4"/>
        <v>Default</v>
      </c>
      <c r="S92" s="20" t="str">
        <f t="shared" si="4"/>
        <v/>
      </c>
      <c r="T92" s="20" t="str">
        <f t="shared" si="2"/>
        <v/>
      </c>
    </row>
    <row r="93" spans="3:20" ht="15">
      <c r="D93" s="104" t="s">
        <v>20</v>
      </c>
      <c r="E93" s="105"/>
      <c r="F93" s="106"/>
      <c r="G93" s="16">
        <f>SUM(G59:G92)</f>
        <v>0</v>
      </c>
      <c r="H93" s="16">
        <f t="shared" ref="H93:P93" si="18">SUM(H59:H92)</f>
        <v>0</v>
      </c>
      <c r="I93" s="16">
        <f t="shared" si="18"/>
        <v>0</v>
      </c>
      <c r="J93" s="16">
        <f t="shared" si="18"/>
        <v>0</v>
      </c>
      <c r="K93" s="16">
        <f t="shared" si="18"/>
        <v>0</v>
      </c>
      <c r="L93" s="16">
        <f t="shared" si="18"/>
        <v>0</v>
      </c>
      <c r="M93" s="16">
        <f t="shared" si="18"/>
        <v>0</v>
      </c>
      <c r="N93" s="16">
        <f t="shared" si="18"/>
        <v>0</v>
      </c>
      <c r="O93" s="16">
        <f t="shared" si="18"/>
        <v>0</v>
      </c>
      <c r="P93" s="16">
        <f t="shared" si="18"/>
        <v>0</v>
      </c>
    </row>
  </sheetData>
  <sheetProtection algorithmName="SHA-512" hashValue="8WcUM5NMky22vUNtDphos29rC6E2qDsUKp8pGK0WkQkXk0r6F2ic/M7eW5uNLr26Qpir/O6mmqRKMAch4cGOcA==" saltValue="bZY0TL7ifH5XaZyLodYQ4g==" spinCount="100000" sheet="1" objects="1" scenarios="1"/>
  <dataConsolidate/>
  <mergeCells count="20">
    <mergeCell ref="C5:R5"/>
    <mergeCell ref="C10:R10"/>
    <mergeCell ref="C13:R13"/>
    <mergeCell ref="C78:C80"/>
    <mergeCell ref="C40:C42"/>
    <mergeCell ref="C43:C44"/>
    <mergeCell ref="C45:C46"/>
    <mergeCell ref="C47:C49"/>
    <mergeCell ref="C51:C54"/>
    <mergeCell ref="G19:P19"/>
    <mergeCell ref="G57:P57"/>
    <mergeCell ref="C21:C29"/>
    <mergeCell ref="C30:C39"/>
    <mergeCell ref="C59:C67"/>
    <mergeCell ref="C68:C77"/>
    <mergeCell ref="D93:F93"/>
    <mergeCell ref="C81:C82"/>
    <mergeCell ref="C83:C84"/>
    <mergeCell ref="C85:C87"/>
    <mergeCell ref="C89:C92"/>
  </mergeCells>
  <dataValidations count="2">
    <dataValidation type="list" allowBlank="1" showInputMessage="1" showErrorMessage="1" sqref="R21:R54">
      <formula1>CostsType</formula1>
    </dataValidation>
    <dataValidation type="decimal" allowBlank="1" showInputMessage="1" showErrorMessage="1" sqref="G21:P54">
      <formula1>-1000000000</formula1>
      <formula2>1000000000000</formula2>
    </dataValidation>
  </dataValidations>
  <hyperlinks>
    <hyperlink ref="C6"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BEA8"/>
  </sheetPr>
  <dimension ref="C2:P28"/>
  <sheetViews>
    <sheetView showGridLines="0" topLeftCell="A2" workbookViewId="0">
      <selection activeCell="C28" sqref="C28"/>
    </sheetView>
  </sheetViews>
  <sheetFormatPr defaultColWidth="8.85546875" defaultRowHeight="14.25"/>
  <cols>
    <col min="1" max="2" width="2.7109375" style="23" customWidth="1"/>
    <col min="3" max="3" width="42.7109375" style="23" customWidth="1"/>
    <col min="4" max="4" width="32.28515625" style="23" customWidth="1"/>
    <col min="5" max="14" width="11" style="23" customWidth="1"/>
    <col min="15" max="16384" width="8.85546875" style="23"/>
  </cols>
  <sheetData>
    <row r="2" spans="3:16" ht="15.75">
      <c r="C2" s="49" t="s">
        <v>21</v>
      </c>
      <c r="D2" s="49"/>
    </row>
    <row r="3" spans="3:16" s="32" customFormat="1" ht="12.75">
      <c r="C3" s="32" t="s">
        <v>124</v>
      </c>
    </row>
    <row r="4" spans="3:16" s="65" customFormat="1" ht="12.75">
      <c r="C4" s="115" t="s">
        <v>22</v>
      </c>
      <c r="D4" s="115"/>
      <c r="E4" s="115"/>
      <c r="F4" s="115"/>
      <c r="G4" s="115"/>
      <c r="H4" s="115"/>
      <c r="I4" s="115"/>
      <c r="J4" s="115"/>
      <c r="K4" s="115"/>
      <c r="L4" s="115"/>
      <c r="M4" s="115"/>
      <c r="N4" s="115"/>
      <c r="O4" s="31"/>
      <c r="P4" s="31"/>
    </row>
    <row r="5" spans="3:16" s="32" customFormat="1" ht="12.75">
      <c r="C5" s="32" t="s">
        <v>125</v>
      </c>
    </row>
    <row r="6" spans="3:16" ht="15.75">
      <c r="C6" s="62"/>
      <c r="D6" s="62"/>
    </row>
    <row r="7" spans="3:16" ht="15">
      <c r="E7" s="131" t="s">
        <v>122</v>
      </c>
      <c r="F7" s="132"/>
      <c r="G7" s="132"/>
      <c r="H7" s="132"/>
      <c r="I7" s="132"/>
      <c r="J7" s="132"/>
      <c r="K7" s="132"/>
      <c r="L7" s="132"/>
      <c r="M7" s="132"/>
      <c r="N7" s="133"/>
    </row>
    <row r="8" spans="3:16">
      <c r="C8" s="63" t="s">
        <v>40</v>
      </c>
      <c r="D8" s="63" t="s">
        <v>111</v>
      </c>
      <c r="E8" s="63" t="s">
        <v>4</v>
      </c>
      <c r="F8" s="63" t="s">
        <v>5</v>
      </c>
      <c r="G8" s="63" t="s">
        <v>6</v>
      </c>
      <c r="H8" s="63" t="s">
        <v>7</v>
      </c>
      <c r="I8" s="63" t="s">
        <v>8</v>
      </c>
      <c r="J8" s="63" t="s">
        <v>9</v>
      </c>
      <c r="K8" s="63" t="s">
        <v>10</v>
      </c>
      <c r="L8" s="63" t="s">
        <v>11</v>
      </c>
      <c r="M8" s="63" t="s">
        <v>12</v>
      </c>
      <c r="N8" s="63" t="s">
        <v>13</v>
      </c>
    </row>
    <row r="9" spans="3:16">
      <c r="C9" s="64" t="s">
        <v>23</v>
      </c>
      <c r="D9" s="82"/>
      <c r="E9" s="81"/>
      <c r="F9" s="81"/>
      <c r="G9" s="81"/>
      <c r="H9" s="81"/>
      <c r="I9" s="81"/>
      <c r="J9" s="81"/>
      <c r="K9" s="81"/>
      <c r="L9" s="81"/>
      <c r="M9" s="81"/>
      <c r="N9" s="81"/>
    </row>
    <row r="10" spans="3:16">
      <c r="C10" s="64" t="s">
        <v>41</v>
      </c>
      <c r="D10" s="82"/>
      <c r="E10" s="81"/>
      <c r="F10" s="81"/>
      <c r="G10" s="81"/>
      <c r="H10" s="81"/>
      <c r="I10" s="81"/>
      <c r="J10" s="81"/>
      <c r="K10" s="81"/>
      <c r="L10" s="81"/>
      <c r="M10" s="81"/>
      <c r="N10" s="81"/>
    </row>
    <row r="11" spans="3:16">
      <c r="C11" s="64" t="s">
        <v>110</v>
      </c>
      <c r="D11" s="82"/>
      <c r="E11" s="81"/>
      <c r="F11" s="81"/>
      <c r="G11" s="81"/>
      <c r="H11" s="81"/>
      <c r="I11" s="81"/>
      <c r="J11" s="81"/>
      <c r="K11" s="81"/>
      <c r="L11" s="81"/>
      <c r="M11" s="81"/>
      <c r="N11" s="81"/>
    </row>
    <row r="12" spans="3:16">
      <c r="C12" s="82"/>
      <c r="D12" s="82"/>
      <c r="E12" s="81"/>
      <c r="F12" s="81"/>
      <c r="G12" s="81"/>
      <c r="H12" s="81"/>
      <c r="I12" s="81"/>
      <c r="J12" s="81"/>
      <c r="K12" s="81"/>
      <c r="L12" s="81"/>
      <c r="M12" s="81"/>
      <c r="N12" s="81"/>
    </row>
    <row r="13" spans="3:16">
      <c r="C13" s="82"/>
      <c r="D13" s="82"/>
      <c r="E13" s="81"/>
      <c r="F13" s="81"/>
      <c r="G13" s="81"/>
      <c r="H13" s="81"/>
      <c r="I13" s="81"/>
      <c r="J13" s="81"/>
      <c r="K13" s="81"/>
      <c r="L13" s="81"/>
      <c r="M13" s="81"/>
      <c r="N13" s="81"/>
    </row>
    <row r="14" spans="3:16">
      <c r="C14" s="82"/>
      <c r="D14" s="82"/>
      <c r="E14" s="81"/>
      <c r="F14" s="81"/>
      <c r="G14" s="81"/>
      <c r="H14" s="81"/>
      <c r="I14" s="81"/>
      <c r="J14" s="81"/>
      <c r="K14" s="81"/>
      <c r="L14" s="81"/>
      <c r="M14" s="81"/>
      <c r="N14" s="81"/>
    </row>
    <row r="15" spans="3:16">
      <c r="C15" s="82"/>
      <c r="D15" s="82"/>
      <c r="E15" s="81"/>
      <c r="F15" s="81"/>
      <c r="G15" s="81"/>
      <c r="H15" s="81"/>
      <c r="I15" s="81"/>
      <c r="J15" s="81"/>
      <c r="K15" s="81"/>
      <c r="L15" s="81"/>
      <c r="M15" s="81"/>
      <c r="N15" s="81"/>
    </row>
    <row r="16" spans="3:16">
      <c r="C16" s="82"/>
      <c r="D16" s="82"/>
      <c r="E16" s="81"/>
      <c r="F16" s="81"/>
      <c r="G16" s="81"/>
      <c r="H16" s="81"/>
      <c r="I16" s="81"/>
      <c r="J16" s="81"/>
      <c r="K16" s="81"/>
      <c r="L16" s="81"/>
      <c r="M16" s="81"/>
      <c r="N16" s="81"/>
    </row>
    <row r="17" spans="3:14">
      <c r="C17" s="82"/>
      <c r="D17" s="82"/>
      <c r="E17" s="81"/>
      <c r="F17" s="81"/>
      <c r="G17" s="81"/>
      <c r="H17" s="81"/>
      <c r="I17" s="81"/>
      <c r="J17" s="81"/>
      <c r="K17" s="81"/>
      <c r="L17" s="81"/>
      <c r="M17" s="81"/>
      <c r="N17" s="81"/>
    </row>
    <row r="18" spans="3:14">
      <c r="C18" s="82"/>
      <c r="D18" s="82"/>
      <c r="E18" s="81"/>
      <c r="F18" s="81"/>
      <c r="G18" s="81"/>
      <c r="H18" s="81"/>
      <c r="I18" s="81"/>
      <c r="J18" s="81"/>
      <c r="K18" s="81"/>
      <c r="L18" s="81"/>
      <c r="M18" s="81"/>
      <c r="N18" s="81"/>
    </row>
    <row r="19" spans="3:14">
      <c r="C19" s="82"/>
      <c r="D19" s="82"/>
      <c r="E19" s="81"/>
      <c r="F19" s="81"/>
      <c r="G19" s="81"/>
      <c r="H19" s="81"/>
      <c r="I19" s="81"/>
      <c r="J19" s="81"/>
      <c r="K19" s="81"/>
      <c r="L19" s="81"/>
      <c r="M19" s="81"/>
      <c r="N19" s="81"/>
    </row>
    <row r="20" spans="3:14">
      <c r="C20" s="82"/>
      <c r="D20" s="82"/>
      <c r="E20" s="81"/>
      <c r="F20" s="81"/>
      <c r="G20" s="81"/>
      <c r="H20" s="81"/>
      <c r="I20" s="81"/>
      <c r="J20" s="81"/>
      <c r="K20" s="81"/>
      <c r="L20" s="81"/>
      <c r="M20" s="81"/>
      <c r="N20" s="81"/>
    </row>
    <row r="21" spans="3:14">
      <c r="C21" s="82"/>
      <c r="D21" s="82"/>
      <c r="E21" s="81"/>
      <c r="F21" s="81"/>
      <c r="G21" s="81"/>
      <c r="H21" s="81"/>
      <c r="I21" s="81"/>
      <c r="J21" s="81"/>
      <c r="K21" s="81"/>
      <c r="L21" s="81"/>
      <c r="M21" s="81"/>
      <c r="N21" s="81"/>
    </row>
    <row r="22" spans="3:14">
      <c r="C22" s="15" t="s">
        <v>20</v>
      </c>
      <c r="D22" s="15"/>
      <c r="E22" s="66">
        <f t="shared" ref="E22:N22" si="0">SUM(E9:E21)</f>
        <v>0</v>
      </c>
      <c r="F22" s="66">
        <f t="shared" si="0"/>
        <v>0</v>
      </c>
      <c r="G22" s="66">
        <f t="shared" si="0"/>
        <v>0</v>
      </c>
      <c r="H22" s="66">
        <f t="shared" si="0"/>
        <v>0</v>
      </c>
      <c r="I22" s="66">
        <f t="shared" si="0"/>
        <v>0</v>
      </c>
      <c r="J22" s="66">
        <f t="shared" si="0"/>
        <v>0</v>
      </c>
      <c r="K22" s="66">
        <f t="shared" si="0"/>
        <v>0</v>
      </c>
      <c r="L22" s="66">
        <f t="shared" si="0"/>
        <v>0</v>
      </c>
      <c r="M22" s="66">
        <f t="shared" si="0"/>
        <v>0</v>
      </c>
      <c r="N22" s="66">
        <f t="shared" si="0"/>
        <v>0</v>
      </c>
    </row>
    <row r="28" spans="3:14">
      <c r="G28" s="9"/>
    </row>
  </sheetData>
  <sheetProtection algorithmName="SHA-512" hashValue="ZitJ6wvCTNAS+BmO+jsl+xnSrFWvU77/lp4tnXunLntrkygigsnvxKGlkX/DIiYeW83t+dqULpz4tlriMZdu+g==" saltValue="9QfIuyZxMIneTCURS4qCSA==" spinCount="100000" sheet="1" objects="1" scenarios="1"/>
  <mergeCells count="2">
    <mergeCell ref="E7:N7"/>
    <mergeCell ref="C4:N4"/>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C2:N54"/>
  <sheetViews>
    <sheetView showGridLines="0" zoomScale="80" zoomScaleNormal="80" workbookViewId="0">
      <pane xSplit="7" ySplit="8" topLeftCell="H9" activePane="bottomRight" state="frozen"/>
      <selection activeCell="G13" sqref="G13"/>
      <selection pane="topRight" activeCell="G13" sqref="G13"/>
      <selection pane="bottomLeft" activeCell="G13" sqref="G13"/>
      <selection pane="bottomRight" activeCell="G36" sqref="G36"/>
    </sheetView>
  </sheetViews>
  <sheetFormatPr defaultColWidth="8.85546875" defaultRowHeight="12.75"/>
  <cols>
    <col min="1" max="2" width="2.7109375" style="32" customWidth="1"/>
    <col min="3" max="3" width="15.42578125" style="32" customWidth="1"/>
    <col min="4" max="4" width="22.28515625" style="31" customWidth="1"/>
    <col min="5" max="6" width="13.7109375" style="32" customWidth="1"/>
    <col min="7" max="7" width="20.42578125" style="31" customWidth="1"/>
    <col min="8" max="8" width="42.140625" style="31" customWidth="1"/>
    <col min="9" max="9" width="19.28515625" style="32" customWidth="1"/>
    <col min="10" max="10" width="28.5703125" style="31" customWidth="1"/>
    <col min="11" max="11" width="131.7109375" style="31" customWidth="1"/>
    <col min="12" max="12" width="0" style="32" hidden="1" customWidth="1"/>
    <col min="13" max="16384" width="8.85546875" style="32"/>
  </cols>
  <sheetData>
    <row r="2" spans="3:14">
      <c r="C2" s="29" t="s">
        <v>26</v>
      </c>
      <c r="D2" s="30"/>
      <c r="E2" s="30"/>
      <c r="F2" s="30"/>
    </row>
    <row r="3" spans="3:14">
      <c r="C3" s="33"/>
      <c r="D3" s="32"/>
      <c r="E3" s="31"/>
      <c r="F3" s="31"/>
    </row>
    <row r="4" spans="3:14" ht="70.150000000000006" customHeight="1">
      <c r="C4" s="134" t="s">
        <v>157</v>
      </c>
      <c r="D4" s="134"/>
      <c r="E4" s="134"/>
      <c r="F4" s="134"/>
      <c r="G4" s="134"/>
      <c r="H4" s="134"/>
      <c r="I4" s="31"/>
    </row>
    <row r="5" spans="3:14">
      <c r="C5" s="71" t="s">
        <v>149</v>
      </c>
      <c r="D5" s="54"/>
      <c r="E5" s="54"/>
      <c r="F5" s="97"/>
      <c r="G5" s="54"/>
      <c r="H5" s="54"/>
    </row>
    <row r="6" spans="3:14">
      <c r="C6" s="46" t="s">
        <v>151</v>
      </c>
      <c r="D6" s="54"/>
      <c r="E6" s="54"/>
      <c r="F6" s="97"/>
      <c r="G6" s="54"/>
      <c r="H6" s="54"/>
    </row>
    <row r="8" spans="3:14" ht="25.5">
      <c r="C8" s="24" t="s">
        <v>74</v>
      </c>
      <c r="D8" s="24" t="s">
        <v>30</v>
      </c>
      <c r="E8" s="25" t="s">
        <v>19</v>
      </c>
      <c r="F8" s="25" t="s">
        <v>220</v>
      </c>
      <c r="G8" s="24" t="s">
        <v>221</v>
      </c>
      <c r="H8" s="24" t="s">
        <v>50</v>
      </c>
      <c r="I8" s="25" t="s">
        <v>25</v>
      </c>
      <c r="J8" s="24" t="s">
        <v>52</v>
      </c>
      <c r="K8" s="24" t="s">
        <v>54</v>
      </c>
      <c r="L8" s="26" t="s">
        <v>34</v>
      </c>
      <c r="M8" s="74" t="s">
        <v>158</v>
      </c>
      <c r="N8" s="74" t="s">
        <v>159</v>
      </c>
    </row>
    <row r="9" spans="3:14" ht="78.75">
      <c r="C9" s="129" t="s">
        <v>75</v>
      </c>
      <c r="D9" s="34" t="s">
        <v>27</v>
      </c>
      <c r="E9" s="35">
        <v>39.187043999999993</v>
      </c>
      <c r="F9" s="27" t="s">
        <v>53</v>
      </c>
      <c r="G9" s="99" t="s">
        <v>223</v>
      </c>
      <c r="H9" s="72" t="s">
        <v>152</v>
      </c>
      <c r="I9" s="21"/>
      <c r="J9" s="22"/>
      <c r="K9" s="39" t="s">
        <v>153</v>
      </c>
      <c r="L9" s="89" t="s">
        <v>33</v>
      </c>
      <c r="M9" s="91" t="s">
        <v>160</v>
      </c>
      <c r="N9" s="91" t="s">
        <v>167</v>
      </c>
    </row>
    <row r="10" spans="3:14" ht="76.5">
      <c r="C10" s="130"/>
      <c r="D10" s="34" t="s">
        <v>14</v>
      </c>
      <c r="E10" s="35">
        <v>1863.4470659999997</v>
      </c>
      <c r="F10" s="28" t="s">
        <v>39</v>
      </c>
      <c r="G10" s="100" t="s">
        <v>222</v>
      </c>
      <c r="H10" s="73" t="s">
        <v>155</v>
      </c>
      <c r="I10" s="81"/>
      <c r="J10" s="82"/>
      <c r="K10" s="40" t="s">
        <v>156</v>
      </c>
      <c r="L10" s="89" t="s">
        <v>32</v>
      </c>
      <c r="M10" s="92" t="s">
        <v>160</v>
      </c>
      <c r="N10" s="91" t="s">
        <v>154</v>
      </c>
    </row>
    <row r="11" spans="3:14" ht="67.5">
      <c r="C11" s="130"/>
      <c r="D11" s="34" t="s">
        <v>28</v>
      </c>
      <c r="E11" s="36">
        <v>116.64403048320719</v>
      </c>
      <c r="F11" s="37" t="s">
        <v>161</v>
      </c>
      <c r="G11" s="37" t="s">
        <v>224</v>
      </c>
      <c r="H11" s="73" t="s">
        <v>57</v>
      </c>
      <c r="I11" s="81"/>
      <c r="J11" s="82"/>
      <c r="K11" s="41" t="s">
        <v>162</v>
      </c>
      <c r="M11" s="91" t="s">
        <v>160</v>
      </c>
      <c r="N11" s="91" t="s">
        <v>154</v>
      </c>
    </row>
    <row r="12" spans="3:14" ht="51">
      <c r="C12" s="130"/>
      <c r="D12" s="75" t="s">
        <v>42</v>
      </c>
      <c r="E12" s="35">
        <v>719.804124</v>
      </c>
      <c r="F12" s="38" t="s">
        <v>43</v>
      </c>
      <c r="G12" s="78" t="s">
        <v>226</v>
      </c>
      <c r="H12" s="73" t="s">
        <v>163</v>
      </c>
      <c r="I12" s="81"/>
      <c r="J12" s="82"/>
      <c r="K12" s="42" t="s">
        <v>164</v>
      </c>
      <c r="M12" s="92" t="s">
        <v>160</v>
      </c>
      <c r="N12" s="91" t="s">
        <v>154</v>
      </c>
    </row>
    <row r="13" spans="3:14" ht="51">
      <c r="C13" s="130"/>
      <c r="D13" s="34" t="s">
        <v>29</v>
      </c>
      <c r="E13" s="35">
        <v>114.46741799999998</v>
      </c>
      <c r="F13" s="78" t="s">
        <v>225</v>
      </c>
      <c r="G13" s="78" t="s">
        <v>227</v>
      </c>
      <c r="H13" s="73" t="s">
        <v>165</v>
      </c>
      <c r="I13" s="81"/>
      <c r="J13" s="82"/>
      <c r="K13" s="42" t="s">
        <v>166</v>
      </c>
      <c r="M13" s="92" t="s">
        <v>160</v>
      </c>
      <c r="N13" s="91" t="s">
        <v>154</v>
      </c>
    </row>
    <row r="14" spans="3:14" ht="76.5">
      <c r="C14" s="130"/>
      <c r="D14" s="75" t="s">
        <v>51</v>
      </c>
      <c r="E14" s="35">
        <v>270.75530280284295</v>
      </c>
      <c r="F14" s="38" t="s">
        <v>44</v>
      </c>
      <c r="G14" s="78" t="s">
        <v>228</v>
      </c>
      <c r="H14" s="72" t="s">
        <v>59</v>
      </c>
      <c r="I14" s="81"/>
      <c r="J14" s="82"/>
      <c r="K14" s="42" t="s">
        <v>60</v>
      </c>
      <c r="M14" s="91" t="s">
        <v>160</v>
      </c>
      <c r="N14" s="91" t="s">
        <v>154</v>
      </c>
    </row>
    <row r="15" spans="3:14" ht="63.75">
      <c r="C15" s="130"/>
      <c r="D15" s="34" t="s">
        <v>46</v>
      </c>
      <c r="E15" s="35">
        <v>166.9400803245901</v>
      </c>
      <c r="F15" s="38" t="s">
        <v>58</v>
      </c>
      <c r="G15" s="78" t="s">
        <v>232</v>
      </c>
      <c r="H15" s="73" t="s">
        <v>47</v>
      </c>
      <c r="I15" s="81"/>
      <c r="J15" s="82"/>
      <c r="K15" s="42" t="s">
        <v>49</v>
      </c>
      <c r="L15" s="32" t="s">
        <v>48</v>
      </c>
      <c r="M15" s="91" t="s">
        <v>160</v>
      </c>
      <c r="N15" s="91" t="s">
        <v>154</v>
      </c>
    </row>
    <row r="16" spans="3:14" ht="56.25">
      <c r="C16" s="130"/>
      <c r="D16" s="34" t="s">
        <v>45</v>
      </c>
      <c r="E16" s="35">
        <v>1070.4250439999998</v>
      </c>
      <c r="F16" s="78" t="s">
        <v>229</v>
      </c>
      <c r="G16" s="78" t="s">
        <v>230</v>
      </c>
      <c r="H16" s="72" t="s">
        <v>170</v>
      </c>
      <c r="I16" s="81"/>
      <c r="J16" s="82"/>
      <c r="K16" s="42" t="s">
        <v>171</v>
      </c>
      <c r="M16" s="91" t="s">
        <v>168</v>
      </c>
      <c r="N16" s="91" t="s">
        <v>169</v>
      </c>
    </row>
    <row r="17" spans="3:14" ht="67.5">
      <c r="C17" s="130"/>
      <c r="D17" s="34" t="s">
        <v>56</v>
      </c>
      <c r="E17" s="35">
        <v>44.343233999999995</v>
      </c>
      <c r="F17" s="38" t="s">
        <v>55</v>
      </c>
      <c r="G17" s="78" t="s">
        <v>233</v>
      </c>
      <c r="H17" s="72" t="s">
        <v>172</v>
      </c>
      <c r="I17" s="81"/>
      <c r="J17" s="82"/>
      <c r="K17" s="42" t="s">
        <v>173</v>
      </c>
      <c r="M17" s="91" t="s">
        <v>160</v>
      </c>
      <c r="N17" s="91" t="s">
        <v>154</v>
      </c>
    </row>
    <row r="18" spans="3:14" ht="52.15" customHeight="1">
      <c r="C18" s="126" t="s">
        <v>76</v>
      </c>
      <c r="D18" s="34" t="s">
        <v>71</v>
      </c>
      <c r="E18" s="35">
        <v>2154.7063998860399</v>
      </c>
      <c r="F18" s="38" t="s">
        <v>72</v>
      </c>
      <c r="G18" s="78" t="s">
        <v>234</v>
      </c>
      <c r="H18" s="76" t="s">
        <v>73</v>
      </c>
      <c r="I18" s="81"/>
      <c r="J18" s="82"/>
      <c r="K18" s="42" t="s">
        <v>174</v>
      </c>
      <c r="M18" s="91" t="s">
        <v>168</v>
      </c>
      <c r="N18" s="91" t="s">
        <v>160</v>
      </c>
    </row>
    <row r="19" spans="3:14" ht="112.9" customHeight="1">
      <c r="C19" s="127"/>
      <c r="D19" s="34" t="s">
        <v>79</v>
      </c>
      <c r="E19" s="35">
        <v>370.00819439999992</v>
      </c>
      <c r="F19" s="38" t="s">
        <v>70</v>
      </c>
      <c r="G19" s="78" t="s">
        <v>230</v>
      </c>
      <c r="H19" s="77" t="s">
        <v>177</v>
      </c>
      <c r="I19" s="81"/>
      <c r="J19" s="82"/>
      <c r="K19" s="42" t="s">
        <v>178</v>
      </c>
      <c r="M19" s="91" t="s">
        <v>168</v>
      </c>
      <c r="N19" s="93" t="s">
        <v>169</v>
      </c>
    </row>
    <row r="20" spans="3:14" ht="41.45" customHeight="1">
      <c r="C20" s="127"/>
      <c r="D20" s="34" t="s">
        <v>78</v>
      </c>
      <c r="E20" s="35">
        <v>480.20284961999994</v>
      </c>
      <c r="F20" s="38" t="s">
        <v>70</v>
      </c>
      <c r="G20" s="78" t="s">
        <v>230</v>
      </c>
      <c r="H20" s="77" t="s">
        <v>179</v>
      </c>
      <c r="I20" s="81"/>
      <c r="J20" s="82"/>
      <c r="K20" s="42" t="s">
        <v>88</v>
      </c>
      <c r="M20" s="91" t="s">
        <v>168</v>
      </c>
      <c r="N20" s="93" t="s">
        <v>160</v>
      </c>
    </row>
    <row r="21" spans="3:14" ht="41.45" customHeight="1">
      <c r="C21" s="127"/>
      <c r="D21" s="34" t="s">
        <v>89</v>
      </c>
      <c r="E21" s="35">
        <v>132.54845759999998</v>
      </c>
      <c r="F21" s="38" t="s">
        <v>90</v>
      </c>
      <c r="G21" s="78" t="s">
        <v>230</v>
      </c>
      <c r="H21" s="77" t="s">
        <v>177</v>
      </c>
      <c r="I21" s="81"/>
      <c r="J21" s="82"/>
      <c r="K21" s="42" t="s">
        <v>88</v>
      </c>
      <c r="M21" s="91" t="s">
        <v>168</v>
      </c>
      <c r="N21" s="93" t="s">
        <v>169</v>
      </c>
    </row>
    <row r="22" spans="3:14" ht="41.45" customHeight="1">
      <c r="C22" s="127"/>
      <c r="D22" s="75" t="s">
        <v>180</v>
      </c>
      <c r="E22" s="35">
        <v>94.598899199999991</v>
      </c>
      <c r="F22" s="78" t="s">
        <v>90</v>
      </c>
      <c r="G22" s="78" t="s">
        <v>230</v>
      </c>
      <c r="H22" s="77" t="s">
        <v>177</v>
      </c>
      <c r="I22" s="81"/>
      <c r="J22" s="82"/>
      <c r="K22" s="42" t="s">
        <v>181</v>
      </c>
      <c r="M22" s="91" t="s">
        <v>168</v>
      </c>
      <c r="N22" s="93" t="s">
        <v>169</v>
      </c>
    </row>
    <row r="23" spans="3:14" ht="41.45" customHeight="1">
      <c r="C23" s="127"/>
      <c r="D23" s="75" t="s">
        <v>182</v>
      </c>
      <c r="E23" s="35">
        <v>1381.9620437999997</v>
      </c>
      <c r="F23" s="78" t="s">
        <v>183</v>
      </c>
      <c r="G23" s="78" t="s">
        <v>230</v>
      </c>
      <c r="H23" s="77" t="s">
        <v>177</v>
      </c>
      <c r="I23" s="81"/>
      <c r="J23" s="82"/>
      <c r="K23" s="42" t="s">
        <v>184</v>
      </c>
      <c r="M23" s="91" t="s">
        <v>185</v>
      </c>
      <c r="N23" s="93" t="s">
        <v>169</v>
      </c>
    </row>
    <row r="24" spans="3:14" ht="143.44999999999999" customHeight="1">
      <c r="C24" s="127"/>
      <c r="D24" s="34" t="s">
        <v>94</v>
      </c>
      <c r="E24" s="35">
        <v>52675.637039999994</v>
      </c>
      <c r="F24" s="78" t="s">
        <v>186</v>
      </c>
      <c r="G24" s="78" t="s">
        <v>235</v>
      </c>
      <c r="H24" s="76" t="s">
        <v>187</v>
      </c>
      <c r="I24" s="81"/>
      <c r="J24" s="82"/>
      <c r="K24" s="42" t="s">
        <v>188</v>
      </c>
      <c r="M24" s="92" t="s">
        <v>168</v>
      </c>
      <c r="N24" s="92" t="s">
        <v>169</v>
      </c>
    </row>
    <row r="25" spans="3:14" ht="51.6" customHeight="1">
      <c r="C25" s="127"/>
      <c r="D25" s="34" t="s">
        <v>92</v>
      </c>
      <c r="E25" s="35">
        <v>3088.5578099999998</v>
      </c>
      <c r="F25" s="38" t="s">
        <v>93</v>
      </c>
      <c r="G25" s="78" t="s">
        <v>231</v>
      </c>
      <c r="H25" s="72" t="s">
        <v>175</v>
      </c>
      <c r="I25" s="81"/>
      <c r="J25" s="82"/>
      <c r="K25" s="42" t="s">
        <v>176</v>
      </c>
      <c r="M25" s="92" t="s">
        <v>168</v>
      </c>
      <c r="N25" s="92" t="s">
        <v>169</v>
      </c>
    </row>
    <row r="26" spans="3:14" ht="51.6" customHeight="1">
      <c r="C26" s="127"/>
      <c r="D26" s="75" t="s">
        <v>189</v>
      </c>
      <c r="E26" s="36">
        <v>41.249519999999997</v>
      </c>
      <c r="F26" s="37" t="s">
        <v>91</v>
      </c>
      <c r="G26" s="78" t="s">
        <v>236</v>
      </c>
      <c r="H26" s="72" t="s">
        <v>192</v>
      </c>
      <c r="I26" s="81"/>
      <c r="J26" s="82"/>
      <c r="K26" s="42" t="s">
        <v>193</v>
      </c>
      <c r="M26" s="91" t="s">
        <v>168</v>
      </c>
      <c r="N26" s="93" t="s">
        <v>169</v>
      </c>
    </row>
    <row r="27" spans="3:14" ht="51.6" customHeight="1">
      <c r="C27" s="128"/>
      <c r="D27" s="75" t="s">
        <v>190</v>
      </c>
      <c r="E27" s="36">
        <v>41.249519999999997</v>
      </c>
      <c r="F27" s="37" t="s">
        <v>91</v>
      </c>
      <c r="G27" s="78" t="s">
        <v>237</v>
      </c>
      <c r="H27" s="72" t="s">
        <v>191</v>
      </c>
      <c r="I27" s="81"/>
      <c r="J27" s="82"/>
      <c r="K27" s="42" t="s">
        <v>194</v>
      </c>
      <c r="M27" s="91" t="s">
        <v>168</v>
      </c>
      <c r="N27" s="93" t="s">
        <v>169</v>
      </c>
    </row>
    <row r="28" spans="3:14" ht="102">
      <c r="C28" s="116" t="s">
        <v>77</v>
      </c>
      <c r="D28" s="75" t="s">
        <v>109</v>
      </c>
      <c r="E28" s="36">
        <v>5589.6112272714508</v>
      </c>
      <c r="F28" s="37" t="s">
        <v>200</v>
      </c>
      <c r="G28" s="37" t="s">
        <v>238</v>
      </c>
      <c r="H28" s="76" t="s">
        <v>202</v>
      </c>
      <c r="I28" s="81"/>
      <c r="J28" s="82"/>
      <c r="K28" s="41" t="s">
        <v>203</v>
      </c>
      <c r="M28" s="91" t="s">
        <v>196</v>
      </c>
      <c r="N28" s="91" t="s">
        <v>201</v>
      </c>
    </row>
    <row r="29" spans="3:14" ht="76.5">
      <c r="C29" s="117"/>
      <c r="D29" s="75" t="s">
        <v>195</v>
      </c>
      <c r="E29" s="36">
        <v>3619.6711007391054</v>
      </c>
      <c r="F29" s="37" t="s">
        <v>199</v>
      </c>
      <c r="G29" s="37" t="s">
        <v>239</v>
      </c>
      <c r="H29" s="76" t="s">
        <v>197</v>
      </c>
      <c r="I29" s="81"/>
      <c r="J29" s="82"/>
      <c r="K29" s="41" t="s">
        <v>198</v>
      </c>
      <c r="M29" s="91" t="s">
        <v>196</v>
      </c>
      <c r="N29" s="91"/>
    </row>
    <row r="30" spans="3:14" ht="67.5">
      <c r="C30" s="118"/>
      <c r="D30" s="28" t="s">
        <v>38</v>
      </c>
      <c r="E30" s="36">
        <v>673.23121831555954</v>
      </c>
      <c r="F30" s="37" t="s">
        <v>107</v>
      </c>
      <c r="G30" s="37" t="s">
        <v>240</v>
      </c>
      <c r="H30" s="79" t="s">
        <v>108</v>
      </c>
      <c r="I30" s="81"/>
      <c r="J30" s="82"/>
      <c r="K30" s="41" t="s">
        <v>205</v>
      </c>
      <c r="M30" s="91" t="s">
        <v>204</v>
      </c>
      <c r="N30" s="91" t="s">
        <v>185</v>
      </c>
    </row>
    <row r="31" spans="3:14" ht="140.25">
      <c r="C31" s="119" t="s">
        <v>95</v>
      </c>
      <c r="D31" s="34" t="s">
        <v>96</v>
      </c>
      <c r="E31" s="36">
        <v>1877.9344441033836</v>
      </c>
      <c r="F31" s="37" t="s">
        <v>102</v>
      </c>
      <c r="G31" s="37" t="s">
        <v>241</v>
      </c>
      <c r="H31" s="80" t="s">
        <v>101</v>
      </c>
      <c r="I31" s="81"/>
      <c r="J31" s="82"/>
      <c r="K31" s="41" t="s">
        <v>206</v>
      </c>
      <c r="M31" s="91" t="s">
        <v>207</v>
      </c>
      <c r="N31" s="91"/>
    </row>
    <row r="32" spans="3:14" ht="102">
      <c r="C32" s="108"/>
      <c r="D32" s="34" t="s">
        <v>103</v>
      </c>
      <c r="E32" s="36">
        <v>1053.13118274</v>
      </c>
      <c r="F32" s="37" t="s">
        <v>104</v>
      </c>
      <c r="G32" s="37" t="s">
        <v>242</v>
      </c>
      <c r="H32" s="80" t="s">
        <v>106</v>
      </c>
      <c r="I32" s="81"/>
      <c r="J32" s="82"/>
      <c r="K32" s="41" t="s">
        <v>105</v>
      </c>
      <c r="M32" s="91" t="s">
        <v>208</v>
      </c>
      <c r="N32" s="91" t="s">
        <v>209</v>
      </c>
    </row>
    <row r="33" spans="3:14" ht="180">
      <c r="C33" s="120" t="s">
        <v>81</v>
      </c>
      <c r="D33" s="34" t="s">
        <v>82</v>
      </c>
      <c r="E33" s="36">
        <v>10320.685590852001</v>
      </c>
      <c r="F33" s="37" t="s">
        <v>99</v>
      </c>
      <c r="G33" s="37" t="s">
        <v>243</v>
      </c>
      <c r="H33" s="77" t="s">
        <v>210</v>
      </c>
      <c r="I33" s="83"/>
      <c r="J33" s="84"/>
      <c r="K33" s="41" t="s">
        <v>211</v>
      </c>
      <c r="M33" s="93" t="s">
        <v>207</v>
      </c>
      <c r="N33" s="93" t="s">
        <v>212</v>
      </c>
    </row>
    <row r="34" spans="3:14" ht="123.75">
      <c r="C34" s="110"/>
      <c r="D34" s="34" t="s">
        <v>83</v>
      </c>
      <c r="E34" s="36">
        <v>4637.0820906701147</v>
      </c>
      <c r="F34" s="37" t="s">
        <v>97</v>
      </c>
      <c r="G34" s="37" t="s">
        <v>244</v>
      </c>
      <c r="H34" s="73" t="s">
        <v>98</v>
      </c>
      <c r="I34" s="83"/>
      <c r="J34" s="84"/>
      <c r="K34" s="41" t="s">
        <v>214</v>
      </c>
      <c r="M34" s="93" t="s">
        <v>212</v>
      </c>
      <c r="N34" s="93" t="s">
        <v>213</v>
      </c>
    </row>
    <row r="35" spans="3:14" ht="76.5">
      <c r="C35" s="112" t="s">
        <v>80</v>
      </c>
      <c r="D35" s="34" t="s">
        <v>69</v>
      </c>
      <c r="E35" s="36">
        <v>94.281720000000007</v>
      </c>
      <c r="F35" s="34" t="s">
        <v>61</v>
      </c>
      <c r="G35" s="75" t="s">
        <v>245</v>
      </c>
      <c r="H35" s="73" t="s">
        <v>215</v>
      </c>
      <c r="I35" s="81"/>
      <c r="J35" s="82"/>
      <c r="K35" s="43" t="s">
        <v>216</v>
      </c>
      <c r="M35" s="93" t="s">
        <v>212</v>
      </c>
      <c r="N35" s="93" t="s">
        <v>185</v>
      </c>
    </row>
    <row r="36" spans="3:14" ht="127.5">
      <c r="C36" s="112"/>
      <c r="D36" s="34" t="s">
        <v>68</v>
      </c>
      <c r="E36" s="36">
        <v>694.83880810089875</v>
      </c>
      <c r="F36" s="34" t="s">
        <v>62</v>
      </c>
      <c r="G36" s="75" t="s">
        <v>248</v>
      </c>
      <c r="H36" s="77" t="s">
        <v>63</v>
      </c>
      <c r="I36" s="81"/>
      <c r="J36" s="82"/>
      <c r="K36" s="43" t="s">
        <v>64</v>
      </c>
      <c r="M36" s="93" t="s">
        <v>185</v>
      </c>
      <c r="N36" s="93"/>
    </row>
    <row r="37" spans="3:14" ht="102">
      <c r="C37" s="112"/>
      <c r="D37" s="34" t="s">
        <v>67</v>
      </c>
      <c r="E37" s="36">
        <v>117.04356839147378</v>
      </c>
      <c r="F37" s="34" t="s">
        <v>66</v>
      </c>
      <c r="G37" s="75" t="s">
        <v>247</v>
      </c>
      <c r="H37" s="77" t="s">
        <v>63</v>
      </c>
      <c r="I37" s="81"/>
      <c r="J37" s="82"/>
      <c r="K37" s="43" t="s">
        <v>65</v>
      </c>
      <c r="M37" s="93" t="s">
        <v>185</v>
      </c>
      <c r="N37" s="93"/>
    </row>
    <row r="38" spans="3:14" ht="51">
      <c r="C38" s="45" t="s">
        <v>84</v>
      </c>
      <c r="D38" s="34" t="s">
        <v>85</v>
      </c>
      <c r="E38" s="36">
        <v>3658.7157763181435</v>
      </c>
      <c r="F38" s="34" t="s">
        <v>86</v>
      </c>
      <c r="G38" s="75" t="s">
        <v>246</v>
      </c>
      <c r="H38" s="80" t="s">
        <v>100</v>
      </c>
      <c r="I38" s="81"/>
      <c r="J38" s="82"/>
      <c r="K38" s="43" t="s">
        <v>218</v>
      </c>
      <c r="M38" s="91" t="s">
        <v>217</v>
      </c>
      <c r="N38" s="91"/>
    </row>
    <row r="39" spans="3:14" ht="15">
      <c r="C39" s="114" t="s">
        <v>87</v>
      </c>
      <c r="D39" s="85"/>
      <c r="E39" s="86"/>
      <c r="F39" s="86"/>
      <c r="G39" s="85"/>
      <c r="H39" s="85"/>
      <c r="I39" s="85"/>
      <c r="J39" s="85"/>
      <c r="K39" s="85"/>
      <c r="L39" s="87"/>
      <c r="M39" s="90"/>
      <c r="N39" s="90"/>
    </row>
    <row r="40" spans="3:14" ht="15">
      <c r="C40" s="114"/>
      <c r="D40" s="85"/>
      <c r="E40" s="86"/>
      <c r="F40" s="86"/>
      <c r="G40" s="85"/>
      <c r="H40" s="85"/>
      <c r="I40" s="85"/>
      <c r="J40" s="85"/>
      <c r="K40" s="85"/>
      <c r="L40" s="87"/>
      <c r="M40" s="88"/>
      <c r="N40" s="88"/>
    </row>
    <row r="41" spans="3:14" ht="15">
      <c r="C41" s="114"/>
      <c r="D41" s="85"/>
      <c r="E41" s="86"/>
      <c r="F41" s="86"/>
      <c r="G41" s="85"/>
      <c r="H41" s="85"/>
      <c r="I41" s="85"/>
      <c r="J41" s="85"/>
      <c r="K41" s="85"/>
      <c r="L41" s="87"/>
      <c r="M41" s="88"/>
      <c r="N41" s="88"/>
    </row>
    <row r="42" spans="3:14" ht="15">
      <c r="C42" s="114"/>
      <c r="D42" s="85"/>
      <c r="E42" s="86"/>
      <c r="F42" s="86"/>
      <c r="G42" s="85"/>
      <c r="H42" s="85"/>
      <c r="I42" s="85"/>
      <c r="J42" s="85"/>
      <c r="K42" s="85"/>
      <c r="L42" s="87"/>
      <c r="M42" s="88"/>
      <c r="N42" s="88"/>
    </row>
    <row r="43" spans="3:14">
      <c r="H43" s="44"/>
      <c r="K43" s="44"/>
    </row>
    <row r="44" spans="3:14">
      <c r="H44" s="44"/>
      <c r="K44" s="44"/>
    </row>
    <row r="45" spans="3:14">
      <c r="H45" s="44"/>
      <c r="K45" s="44"/>
    </row>
    <row r="46" spans="3:14">
      <c r="H46" s="44"/>
    </row>
    <row r="47" spans="3:14">
      <c r="H47" s="44"/>
    </row>
    <row r="48" spans="3:14">
      <c r="H48" s="44"/>
    </row>
    <row r="49" spans="8:8">
      <c r="H49" s="44"/>
    </row>
    <row r="50" spans="8:8">
      <c r="H50" s="44"/>
    </row>
    <row r="51" spans="8:8">
      <c r="H51" s="44"/>
    </row>
    <row r="52" spans="8:8">
      <c r="H52" s="44"/>
    </row>
    <row r="53" spans="8:8">
      <c r="H53" s="44"/>
    </row>
    <row r="54" spans="8:8">
      <c r="H54" s="44"/>
    </row>
  </sheetData>
  <mergeCells count="8">
    <mergeCell ref="C35:C37"/>
    <mergeCell ref="C39:C42"/>
    <mergeCell ref="C31:C32"/>
    <mergeCell ref="C4:H4"/>
    <mergeCell ref="C28:C30"/>
    <mergeCell ref="C33:C34"/>
    <mergeCell ref="C9:C17"/>
    <mergeCell ref="C18:C27"/>
  </mergeCells>
  <dataValidations count="2">
    <dataValidation type="list" allowBlank="1" showInputMessage="1" showErrorMessage="1" sqref="N19:N31 M32 N33:N38 N9:N17">
      <formula1>Level2agencysaving</formula1>
    </dataValidation>
    <dataValidation type="list" allowBlank="1" showInputMessage="1" showErrorMessage="1" sqref="N18 N32 M33:M38 M9:M31">
      <formula1>Level1agencysaving</formula1>
    </dataValidation>
  </dataValidations>
  <hyperlinks>
    <hyperlink ref="H9" r:id="rId1" display="Unit Costs of Health &amp; Social Care 2014 (Curtis, 2014), p.88"/>
    <hyperlink ref="H10" r:id="rId2" display="National Schedule of Reference Costs 2011-12 for NHS trusts and NHS foundation trusts"/>
    <hyperlink ref="H11" r:id="rId3" display="National Schedule of Reference Costs 2011-12 for NHS trusts and NHS foundation trusts"/>
    <hyperlink ref="H12" r:id="rId4" display="National Schedule of Reference Costs 2011-12 for NHS trusts and NHS foundation trusts"/>
    <hyperlink ref="H13" r:id="rId5" display="National Schedule of Reference Costs 2011-12 for NHS trusts and NHS foundation trusts"/>
    <hyperlink ref="H15" r:id="rId6" display="National Schedule of Reference Costs 2011-12 for NHS trusts and NHS foundation trusts"/>
    <hyperlink ref="H16" r:id="rId7" display="Unit Costs of Health &amp; Social Care 2014 (Curtis, 2014), p.88"/>
    <hyperlink ref="H17" r:id="rId8" display="Unit Costs of Health &amp; Social Care 2014 (Curtis, 2014), p.88"/>
    <hyperlink ref="H18" r:id="rId9" display="Unit Costs of Health &amp; Social Care 2013 (Curtis, 2013), p.28"/>
    <hyperlink ref="H25" r:id="rId10" display="Unit Costs of Health &amp; Social Care 2014 (Curtis, 2014), p.88"/>
    <hyperlink ref="H19" r:id="rId11"/>
    <hyperlink ref="H20" r:id="rId12"/>
    <hyperlink ref="H21" r:id="rId13"/>
    <hyperlink ref="H22" r:id="rId14"/>
    <hyperlink ref="H23" r:id="rId15"/>
    <hyperlink ref="H24" r:id="rId16"/>
    <hyperlink ref="H26" r:id="rId17" display="Unit Costs of Health &amp; Social Care 2014 (Curtis, 2014), p.88"/>
    <hyperlink ref="H27" r:id="rId18" display="Unit Costs of Health &amp; Social Care 2014 (Curtis, 2014), p.88"/>
    <hyperlink ref="H29" r:id="rId19"/>
    <hyperlink ref="H28" r:id="rId20"/>
    <hyperlink ref="H30" r:id="rId21" display="Based on 'The Economic and Social Costs of Anti-Social Behaviour: a review' (London School of Economics and Political Science, 2003)"/>
    <hyperlink ref="H31" r:id="rId22"/>
    <hyperlink ref="H32" r:id="rId23"/>
    <hyperlink ref="H33" r:id="rId24" location="130206119000011"/>
    <hyperlink ref="H34" r:id="rId25"/>
    <hyperlink ref="H35" r:id="rId26" display="Housing Benefit and Council Tax Benefit caseload summary statistics, Table 5 (DWP, 2013)"/>
    <hyperlink ref="H37" r:id="rId27" display="Research briefing: Immediate costs to government of loss of home (Shelter, 2012)"/>
    <hyperlink ref="H38" r:id="rId28"/>
    <hyperlink ref="H14" r:id="rId29" display="Paying the Price, Cost of Mental Health Care In England to 2026 (King's Fund, 2008))"/>
    <hyperlink ref="C5" r:id="rId30"/>
  </hyperlinks>
  <pageMargins left="0.7" right="0.7" top="0.75" bottom="0.75" header="0.3" footer="0.3"/>
  <pageSetup paperSize="9" orientation="portrait" horizontalDpi="4294967293" verticalDpi="4294967293" r:id="rId3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3089"/>
  </sheetPr>
  <dimension ref="C2:M28"/>
  <sheetViews>
    <sheetView showGridLines="0" zoomScaleNormal="100" workbookViewId="0">
      <selection activeCell="M22" sqref="M22"/>
    </sheetView>
  </sheetViews>
  <sheetFormatPr defaultRowHeight="12.75"/>
  <cols>
    <col min="1" max="2" width="2.7109375" customWidth="1"/>
    <col min="3" max="3" width="29.42578125" customWidth="1"/>
    <col min="4" max="4" width="10.7109375" customWidth="1"/>
    <col min="5" max="13" width="12.42578125" customWidth="1"/>
  </cols>
  <sheetData>
    <row r="2" spans="3:13" ht="15.75">
      <c r="C2" s="5" t="s">
        <v>24</v>
      </c>
    </row>
    <row r="4" spans="3:13" ht="42.6" customHeight="1">
      <c r="C4" s="135" t="s">
        <v>140</v>
      </c>
      <c r="D4" s="135"/>
      <c r="E4" s="135"/>
      <c r="F4" s="135"/>
      <c r="G4" s="135"/>
      <c r="H4" s="135"/>
      <c r="I4" s="135"/>
      <c r="J4" s="135"/>
      <c r="K4" s="135"/>
      <c r="L4" s="135"/>
      <c r="M4" s="135"/>
    </row>
    <row r="6" spans="3:13" ht="15.75">
      <c r="C6" s="59" t="s">
        <v>141</v>
      </c>
    </row>
    <row r="7" spans="3:13">
      <c r="D7" s="7" t="str">
        <f>'Event_Intervention based saving'!G20</f>
        <v>Year 1</v>
      </c>
      <c r="E7" s="7" t="str">
        <f>'Event_Intervention based saving'!H20</f>
        <v>Year 2</v>
      </c>
      <c r="F7" s="7" t="str">
        <f>'Event_Intervention based saving'!I20</f>
        <v>Year 3</v>
      </c>
      <c r="G7" s="7" t="str">
        <f>'Event_Intervention based saving'!J20</f>
        <v>Year 4</v>
      </c>
      <c r="H7" s="7" t="str">
        <f>'Event_Intervention based saving'!K20</f>
        <v>Year 5</v>
      </c>
      <c r="I7" s="7" t="str">
        <f>'Event_Intervention based saving'!L20</f>
        <v>Year 6</v>
      </c>
      <c r="J7" s="7" t="str">
        <f>'Event_Intervention based saving'!M20</f>
        <v>Year 7</v>
      </c>
      <c r="K7" s="7" t="str">
        <f>'Event_Intervention based saving'!N20</f>
        <v>Year 8</v>
      </c>
      <c r="L7" s="7" t="str">
        <f>'Event_Intervention based saving'!O20</f>
        <v>Year 9</v>
      </c>
      <c r="M7" s="7" t="str">
        <f>'Event_Intervention based saving'!P20</f>
        <v>Year 10</v>
      </c>
    </row>
    <row r="8" spans="3:13">
      <c r="C8" s="55" t="s">
        <v>136</v>
      </c>
      <c r="D8" s="67">
        <f>SUMIF('Investment costs'!$C$7:$C$26,$C8,'Investment costs'!E$7:E$26)</f>
        <v>0</v>
      </c>
      <c r="E8" s="67">
        <f>SUMIF('Investment costs'!$C$7:$C$26,$C8,'Investment costs'!F$7:F$26)</f>
        <v>0</v>
      </c>
      <c r="F8" s="67">
        <f>SUMIF('Investment costs'!$C$7:$C$26,$C8,'Investment costs'!G$7:G$26)</f>
        <v>0</v>
      </c>
      <c r="G8" s="67">
        <f>SUMIF('Investment costs'!$C$7:$C$26,$C8,'Investment costs'!H$7:H$26)</f>
        <v>0</v>
      </c>
      <c r="H8" s="67">
        <f>SUMIF('Investment costs'!$C$7:$C$26,$C8,'Investment costs'!I$7:I$26)</f>
        <v>0</v>
      </c>
      <c r="I8" s="67">
        <f>SUMIF('Investment costs'!$C$7:$C$26,$C8,'Investment costs'!J$7:J$26)</f>
        <v>0</v>
      </c>
      <c r="J8" s="67">
        <f>SUMIF('Investment costs'!$C$7:$C$26,$C8,'Investment costs'!K$7:K$26)</f>
        <v>0</v>
      </c>
      <c r="K8" s="67">
        <f>SUMIF('Investment costs'!$C$7:$C$26,$C8,'Investment costs'!L$7:L$26)</f>
        <v>0</v>
      </c>
      <c r="L8" s="67">
        <f>SUMIF('Investment costs'!$C$7:$C$26,$C8,'Investment costs'!M$7:M$26)</f>
        <v>0</v>
      </c>
      <c r="M8" s="67">
        <f>SUMIF('Investment costs'!$C$7:$C$26,$C8,'Investment costs'!N$7:N$26)</f>
        <v>0</v>
      </c>
    </row>
    <row r="9" spans="3:13">
      <c r="C9" s="55" t="s">
        <v>139</v>
      </c>
      <c r="D9" s="67">
        <f>SUMIF('Investment costs'!$C$7:$C$26,$C9,'Investment costs'!E$7:E$26)</f>
        <v>0</v>
      </c>
      <c r="E9" s="67">
        <f>SUMIF('Investment costs'!$C$7:$C$26,$C9,'Investment costs'!F$7:F$26)</f>
        <v>0</v>
      </c>
      <c r="F9" s="67">
        <f>SUMIF('Investment costs'!$C$7:$C$26,$C9,'Investment costs'!G$7:G$26)</f>
        <v>0</v>
      </c>
      <c r="G9" s="67">
        <f>SUMIF('Investment costs'!$C$7:$C$26,$C9,'Investment costs'!H$7:H$26)</f>
        <v>0</v>
      </c>
      <c r="H9" s="67">
        <f>SUMIF('Investment costs'!$C$7:$C$26,$C9,'Investment costs'!I$7:I$26)</f>
        <v>0</v>
      </c>
      <c r="I9" s="67">
        <f>SUMIF('Investment costs'!$C$7:$C$26,$C9,'Investment costs'!J$7:J$26)</f>
        <v>0</v>
      </c>
      <c r="J9" s="67">
        <f>SUMIF('Investment costs'!$C$7:$C$26,$C9,'Investment costs'!K$7:K$26)</f>
        <v>0</v>
      </c>
      <c r="K9" s="67">
        <f>SUMIF('Investment costs'!$C$7:$C$26,$C9,'Investment costs'!L$7:L$26)</f>
        <v>0</v>
      </c>
      <c r="L9" s="67">
        <f>SUMIF('Investment costs'!$C$7:$C$26,$C9,'Investment costs'!M$7:M$26)</f>
        <v>0</v>
      </c>
      <c r="M9" s="67">
        <f>SUMIF('Investment costs'!$C$7:$C$26,$C9,'Investment costs'!N$7:N$26)</f>
        <v>0</v>
      </c>
    </row>
    <row r="10" spans="3:13" ht="15">
      <c r="C10" s="58" t="str">
        <f>"Total "&amp; LOWER('Investment costs'!C2)</f>
        <v>Total resource requirements</v>
      </c>
      <c r="D10" s="67">
        <f>'Investment costs'!E27</f>
        <v>0</v>
      </c>
      <c r="E10" s="67">
        <f>'Investment costs'!F27</f>
        <v>0</v>
      </c>
      <c r="F10" s="67">
        <f>'Investment costs'!G27</f>
        <v>0</v>
      </c>
      <c r="G10" s="67">
        <f>'Investment costs'!H27</f>
        <v>0</v>
      </c>
      <c r="H10" s="67">
        <f>'Investment costs'!I27</f>
        <v>0</v>
      </c>
      <c r="I10" s="67">
        <f>'Investment costs'!J27</f>
        <v>0</v>
      </c>
      <c r="J10" s="67">
        <f>'Investment costs'!K27</f>
        <v>0</v>
      </c>
      <c r="K10" s="67">
        <f>'Investment costs'!L27</f>
        <v>0</v>
      </c>
      <c r="L10" s="67">
        <f>'Investment costs'!M27</f>
        <v>0</v>
      </c>
      <c r="M10" s="67">
        <f>'Investment costs'!N27</f>
        <v>0</v>
      </c>
    </row>
    <row r="11" spans="3:13" ht="4.1500000000000004" customHeight="1">
      <c r="D11" s="67"/>
      <c r="E11" s="67"/>
      <c r="F11" s="67"/>
      <c r="G11" s="67"/>
      <c r="H11" s="67"/>
      <c r="I11" s="67"/>
      <c r="J11" s="67"/>
      <c r="K11" s="67"/>
      <c r="L11" s="67"/>
      <c r="M11" s="67"/>
    </row>
    <row r="12" spans="3:13" ht="15">
      <c r="C12" s="6" t="s">
        <v>117</v>
      </c>
      <c r="D12" s="67">
        <f>'Event_Intervention based saving'!G93</f>
        <v>0</v>
      </c>
      <c r="E12" s="67">
        <f>'Event_Intervention based saving'!H93</f>
        <v>0</v>
      </c>
      <c r="F12" s="67">
        <f>'Event_Intervention based saving'!I93</f>
        <v>0</v>
      </c>
      <c r="G12" s="67">
        <f>'Event_Intervention based saving'!J93</f>
        <v>0</v>
      </c>
      <c r="H12" s="67">
        <f>'Event_Intervention based saving'!K93</f>
        <v>0</v>
      </c>
      <c r="I12" s="67">
        <f>'Event_Intervention based saving'!L93</f>
        <v>0</v>
      </c>
      <c r="J12" s="67">
        <f>'Event_Intervention based saving'!M93</f>
        <v>0</v>
      </c>
      <c r="K12" s="67">
        <f>'Event_Intervention based saving'!N93</f>
        <v>0</v>
      </c>
      <c r="L12" s="67">
        <f>'Event_Intervention based saving'!O93</f>
        <v>0</v>
      </c>
      <c r="M12" s="67">
        <f>'Event_Intervention based saving'!P93</f>
        <v>0</v>
      </c>
    </row>
    <row r="13" spans="3:13" ht="15">
      <c r="C13" s="6" t="s">
        <v>118</v>
      </c>
      <c r="D13" s="67">
        <f>'Other savings'!E22</f>
        <v>0</v>
      </c>
      <c r="E13" s="67">
        <f>'Other savings'!F22</f>
        <v>0</v>
      </c>
      <c r="F13" s="67">
        <f>'Other savings'!G22</f>
        <v>0</v>
      </c>
      <c r="G13" s="67">
        <f>'Other savings'!H22</f>
        <v>0</v>
      </c>
      <c r="H13" s="67">
        <f>'Other savings'!I22</f>
        <v>0</v>
      </c>
      <c r="I13" s="67">
        <f>'Other savings'!J22</f>
        <v>0</v>
      </c>
      <c r="J13" s="67">
        <f>'Other savings'!K22</f>
        <v>0</v>
      </c>
      <c r="K13" s="67">
        <f>'Other savings'!L22</f>
        <v>0</v>
      </c>
      <c r="L13" s="67">
        <f>'Other savings'!M22</f>
        <v>0</v>
      </c>
      <c r="M13" s="67">
        <f>'Other savings'!N22</f>
        <v>0</v>
      </c>
    </row>
    <row r="14" spans="3:13" ht="15">
      <c r="C14" s="58" t="s">
        <v>119</v>
      </c>
      <c r="D14" s="67">
        <f>D12+D13</f>
        <v>0</v>
      </c>
      <c r="E14" s="67">
        <f t="shared" ref="E14:M14" si="0">E12+E13</f>
        <v>0</v>
      </c>
      <c r="F14" s="67">
        <f t="shared" si="0"/>
        <v>0</v>
      </c>
      <c r="G14" s="67">
        <f t="shared" si="0"/>
        <v>0</v>
      </c>
      <c r="H14" s="67">
        <f t="shared" si="0"/>
        <v>0</v>
      </c>
      <c r="I14" s="67">
        <f t="shared" si="0"/>
        <v>0</v>
      </c>
      <c r="J14" s="67">
        <f t="shared" si="0"/>
        <v>0</v>
      </c>
      <c r="K14" s="67">
        <f t="shared" si="0"/>
        <v>0</v>
      </c>
      <c r="L14" s="67">
        <f t="shared" si="0"/>
        <v>0</v>
      </c>
      <c r="M14" s="67">
        <f t="shared" si="0"/>
        <v>0</v>
      </c>
    </row>
    <row r="15" spans="3:13" ht="4.1500000000000004" customHeight="1">
      <c r="D15" s="67"/>
      <c r="E15" s="67"/>
      <c r="F15" s="67"/>
      <c r="G15" s="67"/>
      <c r="H15" s="67"/>
      <c r="I15" s="67"/>
      <c r="J15" s="67"/>
      <c r="K15" s="67"/>
      <c r="L15" s="67"/>
      <c r="M15" s="67"/>
    </row>
    <row r="16" spans="3:13" ht="15">
      <c r="C16" s="58" t="s">
        <v>120</v>
      </c>
      <c r="D16" s="68">
        <f>D14-D10</f>
        <v>0</v>
      </c>
      <c r="E16" s="68">
        <f t="shared" ref="E16:M16" si="1">E14-E10</f>
        <v>0</v>
      </c>
      <c r="F16" s="68">
        <f t="shared" si="1"/>
        <v>0</v>
      </c>
      <c r="G16" s="68">
        <f t="shared" si="1"/>
        <v>0</v>
      </c>
      <c r="H16" s="68">
        <f t="shared" si="1"/>
        <v>0</v>
      </c>
      <c r="I16" s="68">
        <f t="shared" si="1"/>
        <v>0</v>
      </c>
      <c r="J16" s="68">
        <f t="shared" si="1"/>
        <v>0</v>
      </c>
      <c r="K16" s="68">
        <f t="shared" si="1"/>
        <v>0</v>
      </c>
      <c r="L16" s="68">
        <f t="shared" si="1"/>
        <v>0</v>
      </c>
      <c r="M16" s="68">
        <f t="shared" si="1"/>
        <v>0</v>
      </c>
    </row>
    <row r="17" spans="3:13">
      <c r="D17" s="51"/>
      <c r="E17" s="51"/>
      <c r="F17" s="51"/>
      <c r="G17" s="51"/>
      <c r="H17" s="51"/>
      <c r="I17" s="51"/>
      <c r="J17" s="51"/>
      <c r="K17" s="51"/>
      <c r="L17" s="51"/>
      <c r="M17" s="51"/>
    </row>
    <row r="18" spans="3:13" ht="15.75">
      <c r="C18" s="59" t="s">
        <v>121</v>
      </c>
      <c r="D18" s="51"/>
      <c r="E18" s="51"/>
      <c r="F18" s="51"/>
      <c r="G18" s="51"/>
      <c r="H18" s="51"/>
      <c r="I18" s="51"/>
      <c r="J18" s="51"/>
      <c r="K18" s="51"/>
      <c r="L18" s="51"/>
      <c r="M18" s="51"/>
    </row>
    <row r="19" spans="3:13" ht="15.75">
      <c r="C19" s="59"/>
      <c r="D19" s="7" t="str">
        <f t="shared" ref="D19:M19" si="2">D7</f>
        <v>Year 1</v>
      </c>
      <c r="E19" s="7" t="str">
        <f t="shared" si="2"/>
        <v>Year 2</v>
      </c>
      <c r="F19" s="7" t="str">
        <f t="shared" si="2"/>
        <v>Year 3</v>
      </c>
      <c r="G19" s="7" t="str">
        <f t="shared" si="2"/>
        <v>Year 4</v>
      </c>
      <c r="H19" s="7" t="str">
        <f t="shared" si="2"/>
        <v>Year 5</v>
      </c>
      <c r="I19" s="7" t="str">
        <f t="shared" si="2"/>
        <v>Year 6</v>
      </c>
      <c r="J19" s="7" t="str">
        <f t="shared" si="2"/>
        <v>Year 7</v>
      </c>
      <c r="K19" s="7" t="str">
        <f t="shared" si="2"/>
        <v>Year 8</v>
      </c>
      <c r="L19" s="7" t="str">
        <f t="shared" si="2"/>
        <v>Year 9</v>
      </c>
      <c r="M19" s="7" t="str">
        <f t="shared" si="2"/>
        <v>Year 10</v>
      </c>
    </row>
    <row r="20" spans="3:13">
      <c r="C20" s="55" t="s">
        <v>136</v>
      </c>
      <c r="D20" s="67">
        <f>D8</f>
        <v>0</v>
      </c>
      <c r="E20" s="67">
        <f>D20+E8</f>
        <v>0</v>
      </c>
      <c r="F20" s="67">
        <f t="shared" ref="F20:M20" si="3">E20+F8</f>
        <v>0</v>
      </c>
      <c r="G20" s="67">
        <f t="shared" si="3"/>
        <v>0</v>
      </c>
      <c r="H20" s="67">
        <f t="shared" si="3"/>
        <v>0</v>
      </c>
      <c r="I20" s="67">
        <f t="shared" si="3"/>
        <v>0</v>
      </c>
      <c r="J20" s="67">
        <f t="shared" si="3"/>
        <v>0</v>
      </c>
      <c r="K20" s="67">
        <f t="shared" si="3"/>
        <v>0</v>
      </c>
      <c r="L20" s="67">
        <f t="shared" si="3"/>
        <v>0</v>
      </c>
      <c r="M20" s="67">
        <f t="shared" si="3"/>
        <v>0</v>
      </c>
    </row>
    <row r="21" spans="3:13">
      <c r="C21" s="55" t="s">
        <v>139</v>
      </c>
      <c r="D21" s="67">
        <f>D9</f>
        <v>0</v>
      </c>
      <c r="E21" s="67">
        <f>D21+E9</f>
        <v>0</v>
      </c>
      <c r="F21" s="67">
        <f t="shared" ref="F21:M21" si="4">E21+F9</f>
        <v>0</v>
      </c>
      <c r="G21" s="67">
        <f t="shared" si="4"/>
        <v>0</v>
      </c>
      <c r="H21" s="67">
        <f t="shared" si="4"/>
        <v>0</v>
      </c>
      <c r="I21" s="67">
        <f t="shared" si="4"/>
        <v>0</v>
      </c>
      <c r="J21" s="67">
        <f t="shared" si="4"/>
        <v>0</v>
      </c>
      <c r="K21" s="67">
        <f t="shared" si="4"/>
        <v>0</v>
      </c>
      <c r="L21" s="67">
        <f t="shared" si="4"/>
        <v>0</v>
      </c>
      <c r="M21" s="67">
        <f t="shared" si="4"/>
        <v>0</v>
      </c>
    </row>
    <row r="22" spans="3:13" ht="15">
      <c r="C22" s="58" t="str">
        <f>C10</f>
        <v>Total resource requirements</v>
      </c>
      <c r="D22" s="67">
        <f>D10</f>
        <v>0</v>
      </c>
      <c r="E22" s="67">
        <f>D22+E10</f>
        <v>0</v>
      </c>
      <c r="F22" s="67">
        <f t="shared" ref="F22:M22" si="5">E22+F10</f>
        <v>0</v>
      </c>
      <c r="G22" s="67">
        <f t="shared" si="5"/>
        <v>0</v>
      </c>
      <c r="H22" s="67">
        <f t="shared" si="5"/>
        <v>0</v>
      </c>
      <c r="I22" s="67">
        <f t="shared" si="5"/>
        <v>0</v>
      </c>
      <c r="J22" s="67">
        <f t="shared" si="5"/>
        <v>0</v>
      </c>
      <c r="K22" s="67">
        <f t="shared" si="5"/>
        <v>0</v>
      </c>
      <c r="L22" s="67">
        <f t="shared" si="5"/>
        <v>0</v>
      </c>
      <c r="M22" s="67">
        <f t="shared" si="5"/>
        <v>0</v>
      </c>
    </row>
    <row r="23" spans="3:13" ht="4.1500000000000004" customHeight="1">
      <c r="D23" s="67"/>
      <c r="E23" s="67"/>
      <c r="F23" s="67"/>
      <c r="G23" s="67"/>
      <c r="H23" s="67"/>
      <c r="I23" s="67"/>
      <c r="J23" s="67"/>
      <c r="K23" s="67"/>
      <c r="L23" s="67"/>
      <c r="M23" s="67"/>
    </row>
    <row r="24" spans="3:13" ht="15">
      <c r="C24" s="6" t="str">
        <f t="shared" ref="C24:D26" si="6">C12</f>
        <v>Interventions / events avoided</v>
      </c>
      <c r="D24" s="67">
        <f t="shared" si="6"/>
        <v>0</v>
      </c>
      <c r="E24" s="67">
        <f t="shared" ref="E24:M24" si="7">D24+E12</f>
        <v>0</v>
      </c>
      <c r="F24" s="67">
        <f t="shared" si="7"/>
        <v>0</v>
      </c>
      <c r="G24" s="67">
        <f t="shared" si="7"/>
        <v>0</v>
      </c>
      <c r="H24" s="67">
        <f t="shared" si="7"/>
        <v>0</v>
      </c>
      <c r="I24" s="67">
        <f t="shared" si="7"/>
        <v>0</v>
      </c>
      <c r="J24" s="67">
        <f t="shared" si="7"/>
        <v>0</v>
      </c>
      <c r="K24" s="67">
        <f t="shared" si="7"/>
        <v>0</v>
      </c>
      <c r="L24" s="67">
        <f t="shared" si="7"/>
        <v>0</v>
      </c>
      <c r="M24" s="67">
        <f t="shared" si="7"/>
        <v>0</v>
      </c>
    </row>
    <row r="25" spans="3:13" ht="15">
      <c r="C25" s="6" t="str">
        <f t="shared" si="6"/>
        <v>Other costs avoided</v>
      </c>
      <c r="D25" s="67">
        <f t="shared" si="6"/>
        <v>0</v>
      </c>
      <c r="E25" s="67">
        <f t="shared" ref="E25:M25" si="8">D25+E13</f>
        <v>0</v>
      </c>
      <c r="F25" s="67">
        <f t="shared" si="8"/>
        <v>0</v>
      </c>
      <c r="G25" s="67">
        <f t="shared" si="8"/>
        <v>0</v>
      </c>
      <c r="H25" s="67">
        <f t="shared" si="8"/>
        <v>0</v>
      </c>
      <c r="I25" s="67">
        <f t="shared" si="8"/>
        <v>0</v>
      </c>
      <c r="J25" s="67">
        <f t="shared" si="8"/>
        <v>0</v>
      </c>
      <c r="K25" s="67">
        <f t="shared" si="8"/>
        <v>0</v>
      </c>
      <c r="L25" s="67">
        <f t="shared" si="8"/>
        <v>0</v>
      </c>
      <c r="M25" s="67">
        <f t="shared" si="8"/>
        <v>0</v>
      </c>
    </row>
    <row r="26" spans="3:13" ht="15">
      <c r="C26" s="58" t="str">
        <f t="shared" si="6"/>
        <v>Total savings</v>
      </c>
      <c r="D26" s="67">
        <f t="shared" si="6"/>
        <v>0</v>
      </c>
      <c r="E26" s="67">
        <f t="shared" ref="E26:M26" si="9">D26+E14</f>
        <v>0</v>
      </c>
      <c r="F26" s="67">
        <f t="shared" si="9"/>
        <v>0</v>
      </c>
      <c r="G26" s="67">
        <f t="shared" si="9"/>
        <v>0</v>
      </c>
      <c r="H26" s="67">
        <f t="shared" si="9"/>
        <v>0</v>
      </c>
      <c r="I26" s="67">
        <f t="shared" si="9"/>
        <v>0</v>
      </c>
      <c r="J26" s="67">
        <f t="shared" si="9"/>
        <v>0</v>
      </c>
      <c r="K26" s="67">
        <f t="shared" si="9"/>
        <v>0</v>
      </c>
      <c r="L26" s="67">
        <f t="shared" si="9"/>
        <v>0</v>
      </c>
      <c r="M26" s="67">
        <f t="shared" si="9"/>
        <v>0</v>
      </c>
    </row>
    <row r="27" spans="3:13" ht="4.1500000000000004" customHeight="1">
      <c r="D27" s="67"/>
      <c r="E27" s="67"/>
      <c r="F27" s="67"/>
      <c r="G27" s="67"/>
      <c r="H27" s="67"/>
      <c r="I27" s="67"/>
      <c r="J27" s="67"/>
      <c r="K27" s="67"/>
      <c r="L27" s="67"/>
      <c r="M27" s="67"/>
    </row>
    <row r="28" spans="3:13" ht="15">
      <c r="C28" s="58" t="str">
        <f>C16</f>
        <v>Overall costs / savings</v>
      </c>
      <c r="D28" s="68">
        <f>D16</f>
        <v>0</v>
      </c>
      <c r="E28" s="68">
        <f t="shared" ref="E28:M28" si="10">D28+E16</f>
        <v>0</v>
      </c>
      <c r="F28" s="68">
        <f t="shared" si="10"/>
        <v>0</v>
      </c>
      <c r="G28" s="68">
        <f t="shared" si="10"/>
        <v>0</v>
      </c>
      <c r="H28" s="68">
        <f t="shared" si="10"/>
        <v>0</v>
      </c>
      <c r="I28" s="68">
        <f t="shared" si="10"/>
        <v>0</v>
      </c>
      <c r="J28" s="68">
        <f t="shared" si="10"/>
        <v>0</v>
      </c>
      <c r="K28" s="68">
        <f t="shared" si="10"/>
        <v>0</v>
      </c>
      <c r="L28" s="68">
        <f t="shared" si="10"/>
        <v>0</v>
      </c>
      <c r="M28" s="68">
        <f t="shared" si="10"/>
        <v>0</v>
      </c>
    </row>
  </sheetData>
  <sheetProtection algorithmName="SHA-512" hashValue="Q6jqXaHncXOsLyYEjrmrsY7cBC1aHXc9pPhYd8BBp4iqIJ+cli7hZLK+aptnZdZ7zj9YW/JUkj/BkkH8ICUt5Q==" saltValue="ztd2qFEcOPkj3zBSzhNjOA==" spinCount="100000" sheet="1" objects="1" scenarios="1"/>
  <mergeCells count="1">
    <mergeCell ref="C4:M4"/>
  </mergeCell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Guidance</vt:lpstr>
      <vt:lpstr>Investment costs</vt:lpstr>
      <vt:lpstr>Event_Intervention based saving</vt:lpstr>
      <vt:lpstr>Other savings</vt:lpstr>
      <vt:lpstr>CostData_LookUp</vt:lpstr>
      <vt:lpstr>Summary</vt:lpstr>
      <vt:lpstr>CostsType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Mackay</dc:creator>
  <cp:lastModifiedBy>Jane Swain</cp:lastModifiedBy>
  <cp:lastPrinted>2015-10-05T08:15:09Z</cp:lastPrinted>
  <dcterms:created xsi:type="dcterms:W3CDTF">2012-06-22T15:59:46Z</dcterms:created>
  <dcterms:modified xsi:type="dcterms:W3CDTF">2016-08-31T08:58:41Z</dcterms:modified>
</cp:coreProperties>
</file>